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EMRT - Kobalt\EMRT 2.1\"/>
    </mc:Choice>
  </mc:AlternateContent>
  <xr:revisionPtr revIDLastSave="0" documentId="13_ncr:1_{13F31AA9-C035-44F6-8CD8-A3533EBA8D5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920" yWindow="-10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s="1"/>
  <c r="R19" i="4" s="1"/>
  <c r="P21" i="4"/>
  <c r="P20" i="4"/>
  <c r="Q20" i="4"/>
  <c r="P17" i="4"/>
  <c r="Q16" i="4" s="1"/>
  <c r="P16" i="4"/>
  <c r="P15" i="4"/>
  <c r="Q15" i="4"/>
  <c r="P14" i="4"/>
  <c r="Q14" i="4"/>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T20" i="4" s="1"/>
  <c r="U20" i="4" s="1"/>
  <c r="V20" i="4" s="1"/>
  <c r="Q21" i="4"/>
  <c r="R21" i="4"/>
  <c r="S21" i="4"/>
  <c r="T21" i="4"/>
  <c r="U21" i="4" s="1"/>
  <c r="V21" i="4" s="1"/>
  <c r="AB6" i="5"/>
  <c r="V6" i="5"/>
  <c r="F6" i="5" s="1"/>
  <c r="AB5" i="5"/>
  <c r="V5" i="5"/>
  <c r="R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s="1"/>
  <c r="H6" i="6" s="1"/>
  <c r="D6" i="6" s="1"/>
  <c r="F112" i="6"/>
  <c r="C2" i="6" s="1"/>
  <c r="B111" i="6"/>
  <c r="G111" i="6" s="1"/>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14" i="4" s="1"/>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8" i="5" s="1"/>
  <c r="J75" i="6"/>
  <c r="J73" i="6"/>
  <c r="C4" i="5"/>
  <c r="D4" i="5"/>
  <c r="E4"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0" i="6"/>
  <c r="H10" i="6" s="1"/>
  <c r="D10" i="6" s="1"/>
  <c r="G13" i="6"/>
  <c r="H13" i="6"/>
  <c r="D13" i="6" s="1"/>
  <c r="G5" i="6"/>
  <c r="H5" i="6"/>
  <c r="D5" i="6" s="1"/>
  <c r="G6" i="6"/>
  <c r="G11" i="6"/>
  <c r="H11" i="6" s="1"/>
  <c r="D11" i="6" s="1"/>
  <c r="G12" i="6"/>
  <c r="H12" i="6"/>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786" i="5"/>
  <c r="X900"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T47" i="4" s="1"/>
  <c r="S49" i="4"/>
  <c r="T48" i="4" s="1"/>
  <c r="S48" i="4"/>
  <c r="S50" i="4"/>
  <c r="S51" i="4"/>
  <c r="T43" i="4" l="1"/>
  <c r="C15" i="6"/>
  <c r="C13" i="6"/>
  <c r="C12" i="6"/>
  <c r="C11" i="6"/>
  <c r="C10" i="6"/>
  <c r="C9" i="6"/>
  <c r="Q18" i="4"/>
  <c r="T50" i="4"/>
  <c r="W21" i="4"/>
  <c r="X21" i="4" s="1"/>
  <c r="W20" i="4"/>
  <c r="X20" i="4" s="1"/>
  <c r="Q17" i="4"/>
  <c r="T49" i="4"/>
  <c r="U49" i="4" s="1"/>
  <c r="R16" i="4"/>
  <c r="Y20" i="4"/>
  <c r="Y21" i="4"/>
  <c r="Z21" i="4" s="1"/>
  <c r="R14" i="4"/>
  <c r="R13" i="4"/>
  <c r="U50" i="4"/>
  <c r="U47" i="4"/>
  <c r="U48" i="4"/>
  <c r="T42" i="4"/>
  <c r="U42" i="4" s="1"/>
  <c r="R15" i="4"/>
  <c r="T46" i="4"/>
  <c r="T44" i="4"/>
  <c r="T51" i="4"/>
  <c r="U51" i="4" s="1"/>
  <c r="H112" i="6"/>
  <c r="D112" i="6" s="1"/>
  <c r="C6" i="6"/>
  <c r="C5" i="6"/>
  <c r="C4" i="6"/>
  <c r="B11" i="5"/>
  <c r="C12" i="5"/>
  <c r="B10" i="5"/>
  <c r="C11" i="5"/>
  <c r="B9" i="5"/>
  <c r="C10" i="5"/>
  <c r="C9" i="5"/>
  <c r="B12" i="5"/>
  <c r="B7" i="5"/>
  <c r="C7" i="5"/>
  <c r="F5" i="5"/>
  <c r="AD8" i="5"/>
  <c r="B8" i="5"/>
  <c r="AB8" i="5" s="1"/>
  <c r="H6" i="5"/>
  <c r="I6" i="5"/>
  <c r="J6" i="5"/>
  <c r="T6" i="5" s="1"/>
  <c r="R6" i="5"/>
  <c r="G89" i="4"/>
  <c r="H5" i="5"/>
  <c r="I5" i="5"/>
  <c r="J5" i="5"/>
  <c r="T5" i="5" s="1"/>
  <c r="D101" i="4"/>
  <c r="D41" i="4"/>
  <c r="D65" i="4"/>
  <c r="D53" i="4"/>
  <c r="X5" i="5"/>
  <c r="G65" i="4"/>
  <c r="G101" i="4"/>
  <c r="G53" i="4"/>
  <c r="G114" i="4"/>
  <c r="G41" i="4"/>
  <c r="D77" i="4"/>
  <c r="D89" i="4"/>
  <c r="S5" i="5"/>
  <c r="R17" i="4" l="1"/>
  <c r="R18" i="4"/>
  <c r="U44" i="4"/>
  <c r="U43" i="4"/>
  <c r="V48" i="4"/>
  <c r="V49" i="4"/>
  <c r="U45" i="4"/>
  <c r="U46" i="4"/>
  <c r="V46" i="4" s="1"/>
  <c r="V50" i="4"/>
  <c r="V51" i="4"/>
  <c r="W51" i="4" s="1"/>
  <c r="S15" i="4"/>
  <c r="S14" i="4"/>
  <c r="S13" i="4"/>
  <c r="S12" i="4"/>
  <c r="T12" i="4" s="1"/>
  <c r="V47" i="4"/>
  <c r="Z20" i="4"/>
  <c r="C112" i="6"/>
  <c r="V8" i="5"/>
  <c r="G8" i="5" s="1"/>
  <c r="AC12" i="5"/>
  <c r="AD9" i="5"/>
  <c r="AB9" i="5"/>
  <c r="V9" i="5"/>
  <c r="AD10" i="5"/>
  <c r="AB10" i="5"/>
  <c r="V10" i="5"/>
  <c r="AC9" i="5"/>
  <c r="V11" i="5"/>
  <c r="G11" i="5" s="1"/>
  <c r="AD11" i="5"/>
  <c r="AB11" i="5"/>
  <c r="AC10" i="5"/>
  <c r="AD12" i="5"/>
  <c r="AB12" i="5"/>
  <c r="V12" i="5"/>
  <c r="G12" i="5" s="1"/>
  <c r="AC11" i="5"/>
  <c r="F124" i="6"/>
  <c r="AB7" i="5"/>
  <c r="V7" i="5"/>
  <c r="AD7" i="5"/>
  <c r="AC7" i="5"/>
  <c r="AC8" i="5"/>
  <c r="X6" i="5"/>
  <c r="S6" i="5"/>
  <c r="S18" i="4" l="1"/>
  <c r="S19" i="4"/>
  <c r="T19" i="4" s="1"/>
  <c r="U19" i="4" s="1"/>
  <c r="V19" i="4" s="1"/>
  <c r="W19" i="4" s="1"/>
  <c r="X19" i="4" s="1"/>
  <c r="Y19" i="4" s="1"/>
  <c r="Z19" i="4" s="1"/>
  <c r="S16" i="4"/>
  <c r="T15" i="4" s="1"/>
  <c r="S17" i="4"/>
  <c r="W46" i="4"/>
  <c r="H8" i="5"/>
  <c r="T14" i="4"/>
  <c r="T13" i="4"/>
  <c r="J8" i="5"/>
  <c r="X51" i="4"/>
  <c r="Y51" i="4" s="1"/>
  <c r="W49" i="4"/>
  <c r="W50" i="4"/>
  <c r="X50" i="4" s="1"/>
  <c r="E8" i="5"/>
  <c r="V44" i="4"/>
  <c r="V45" i="4"/>
  <c r="W45" i="4" s="1"/>
  <c r="W48" i="4"/>
  <c r="W47" i="4"/>
  <c r="V43" i="4"/>
  <c r="V42" i="4"/>
  <c r="W42" i="4" s="1"/>
  <c r="I8" i="5"/>
  <c r="R8" i="5"/>
  <c r="F8" i="5"/>
  <c r="E10" i="5"/>
  <c r="R10" i="5"/>
  <c r="J10" i="5"/>
  <c r="I10" i="5"/>
  <c r="H10" i="5"/>
  <c r="F10" i="5"/>
  <c r="G10" i="5"/>
  <c r="R9" i="5"/>
  <c r="J9" i="5"/>
  <c r="I9" i="5"/>
  <c r="H9" i="5"/>
  <c r="F9" i="5"/>
  <c r="E9" i="5"/>
  <c r="G9" i="5"/>
  <c r="E11" i="5"/>
  <c r="R11" i="5"/>
  <c r="J11" i="5"/>
  <c r="I11" i="5"/>
  <c r="H11" i="5"/>
  <c r="F11" i="5"/>
  <c r="E12" i="5"/>
  <c r="R12" i="5"/>
  <c r="J12" i="5"/>
  <c r="I12" i="5"/>
  <c r="H12" i="5"/>
  <c r="F12" i="5"/>
  <c r="R7" i="5"/>
  <c r="J7" i="5"/>
  <c r="E7" i="5"/>
  <c r="F7" i="5"/>
  <c r="H7" i="5"/>
  <c r="I7" i="5"/>
  <c r="G7" i="5"/>
  <c r="X8" i="5"/>
  <c r="G124" i="6" a="1"/>
  <c r="G124" i="6" s="1"/>
  <c r="S8" i="5"/>
  <c r="T8" i="5"/>
  <c r="S7" i="5"/>
  <c r="U15" i="4" l="1"/>
  <c r="T18" i="4"/>
  <c r="U18" i="4" s="1"/>
  <c r="V18" i="4" s="1"/>
  <c r="W18" i="4" s="1"/>
  <c r="X18" i="4" s="1"/>
  <c r="Y18" i="4" s="1"/>
  <c r="T17" i="4"/>
  <c r="T16" i="4"/>
  <c r="X45" i="4"/>
  <c r="Y50" i="4"/>
  <c r="X49" i="4"/>
  <c r="Y49" i="4" s="1"/>
  <c r="X48" i="4"/>
  <c r="Z51" i="4"/>
  <c r="AA51" i="4" s="1"/>
  <c r="Z50" i="4"/>
  <c r="U12" i="4"/>
  <c r="V12" i="4" s="1"/>
  <c r="U13" i="4"/>
  <c r="X46" i="4"/>
  <c r="X47" i="4"/>
  <c r="U14" i="4"/>
  <c r="W44" i="4"/>
  <c r="X44" i="4" s="1"/>
  <c r="W43" i="4"/>
  <c r="X12" i="5"/>
  <c r="X11" i="5"/>
  <c r="X9" i="5"/>
  <c r="X10" i="5"/>
  <c r="X7" i="5"/>
  <c r="C124" i="6"/>
  <c r="H124" i="6"/>
  <c r="T7" i="5"/>
  <c r="S9" i="5"/>
  <c r="S12" i="5"/>
  <c r="S11" i="5"/>
  <c r="S10" i="5"/>
  <c r="U17" i="4" l="1"/>
  <c r="V17" i="4" s="1"/>
  <c r="W17" i="4" s="1"/>
  <c r="X17" i="4" s="1"/>
  <c r="U16" i="4"/>
  <c r="Z49" i="4"/>
  <c r="AA50" i="4"/>
  <c r="AB50" i="4" s="1"/>
  <c r="AA49" i="4"/>
  <c r="AB51" i="4"/>
  <c r="AC51" i="4" s="1"/>
  <c r="Y17" i="4"/>
  <c r="Z17" i="4" s="1"/>
  <c r="X43" i="4"/>
  <c r="Y43" i="4" s="1"/>
  <c r="X42" i="4"/>
  <c r="Y42" i="4" s="1"/>
  <c r="V14" i="4"/>
  <c r="V13" i="4"/>
  <c r="Y47" i="4"/>
  <c r="Y48" i="4"/>
  <c r="Z48" i="4" s="1"/>
  <c r="Y45" i="4"/>
  <c r="Y46" i="4"/>
  <c r="Z18" i="4"/>
  <c r="D124" i="6"/>
  <c r="T9" i="5"/>
  <c r="T12" i="5"/>
  <c r="T11" i="5"/>
  <c r="T10" i="5"/>
  <c r="Y44" i="4" l="1"/>
  <c r="V15" i="4"/>
  <c r="V16" i="4"/>
  <c r="W16" i="4" s="1"/>
  <c r="X16" i="4" s="1"/>
  <c r="Y16" i="4" s="1"/>
  <c r="AA48" i="4"/>
  <c r="AB48" i="4" s="1"/>
  <c r="Z43" i="4"/>
  <c r="Z42" i="4"/>
  <c r="AA42" i="4" s="1"/>
  <c r="AC50" i="4"/>
  <c r="Z45" i="4"/>
  <c r="Z44" i="4"/>
  <c r="Z47" i="4"/>
  <c r="AA47" i="4" s="1"/>
  <c r="Z46" i="4"/>
  <c r="W13" i="4"/>
  <c r="W12" i="4"/>
  <c r="X12" i="4" s="1"/>
  <c r="AB49" i="4"/>
  <c r="AC49" i="4" s="1"/>
  <c r="W15" i="4" l="1"/>
  <c r="X15" i="4" s="1"/>
  <c r="W14" i="4"/>
  <c r="X13" i="4" s="1"/>
  <c r="AB47" i="4"/>
  <c r="AC47" i="4" s="1"/>
  <c r="AC48" i="4"/>
  <c r="AA43" i="4"/>
  <c r="AA44" i="4"/>
  <c r="X14" i="4"/>
  <c r="AA46" i="4"/>
  <c r="AB46" i="4" s="1"/>
  <c r="AA45" i="4"/>
  <c r="Y13" i="4" l="1"/>
  <c r="Y12" i="4"/>
  <c r="Z12" i="4" s="1"/>
  <c r="AA12" i="4" s="1"/>
  <c r="AC46" i="4"/>
  <c r="Y14" i="4"/>
  <c r="Y15" i="4"/>
  <c r="AB43" i="4"/>
  <c r="AB42" i="4"/>
  <c r="AC42" i="4" s="1"/>
  <c r="AB45" i="4"/>
  <c r="AC45" i="4" s="1"/>
  <c r="AB44" i="4"/>
  <c r="A114" i="6" l="1"/>
  <c r="G114" i="6" s="1"/>
  <c r="B30" i="4"/>
  <c r="AC44" i="4"/>
  <c r="AC43" i="4"/>
  <c r="Z15" i="4"/>
  <c r="Z16" i="4"/>
  <c r="Z13" i="4"/>
  <c r="AA13" i="4" s="1" a="1"/>
  <c r="AA13" i="4" s="1"/>
  <c r="Z14" i="4"/>
  <c r="M30" i="4" l="1"/>
  <c r="A17" i="6"/>
  <c r="O30" i="4"/>
  <c r="G7" i="6"/>
  <c r="H7" i="6" s="1"/>
  <c r="B31" i="4"/>
  <c r="A115" i="6"/>
  <c r="G115" i="6" s="1"/>
  <c r="AA14" i="4" a="1"/>
  <c r="AA14" i="4" s="1"/>
  <c r="M31" i="4" l="1"/>
  <c r="A18" i="6"/>
  <c r="O31" i="4"/>
  <c r="P42" i="4"/>
  <c r="B42" i="4" s="1"/>
  <c r="P54" i="4"/>
  <c r="D7" i="6"/>
  <c r="C7" i="6"/>
  <c r="F17" i="6"/>
  <c r="H17" i="6" s="1"/>
  <c r="F39" i="6"/>
  <c r="F28" i="6"/>
  <c r="H28" i="6" s="1"/>
  <c r="AA15" i="4" a="1"/>
  <c r="AA15" i="4" s="1"/>
  <c r="B32" i="4"/>
  <c r="A116" i="6"/>
  <c r="G116" i="6" s="1"/>
  <c r="M32" i="4" l="1"/>
  <c r="O32" i="4"/>
  <c r="A19" i="6"/>
  <c r="B120" i="4"/>
  <c r="B102" i="4"/>
  <c r="B90" i="4"/>
  <c r="B78" i="4"/>
  <c r="B66" i="4"/>
  <c r="B54" i="4"/>
  <c r="M42" i="4"/>
  <c r="A28" i="6"/>
  <c r="AA16" i="4" a="1"/>
  <c r="AA16" i="4" s="1"/>
  <c r="P55" i="4"/>
  <c r="P43" i="4"/>
  <c r="B43" i="4" s="1"/>
  <c r="F40" i="6"/>
  <c r="F18" i="6"/>
  <c r="H18" i="6" s="1"/>
  <c r="F29" i="6"/>
  <c r="H29" i="6" s="1"/>
  <c r="A117" i="6"/>
  <c r="G117" i="6" s="1"/>
  <c r="B33" i="4"/>
  <c r="K114" i="6"/>
  <c r="D28" i="6"/>
  <c r="C28" i="6"/>
  <c r="F114" i="6"/>
  <c r="F98" i="6"/>
  <c r="H98" i="6" s="1"/>
  <c r="F50" i="6"/>
  <c r="H39" i="6"/>
  <c r="D17" i="6"/>
  <c r="C17" i="6"/>
  <c r="A39" i="6" l="1"/>
  <c r="M54" i="4"/>
  <c r="B2" i="6"/>
  <c r="H114" i="6"/>
  <c r="D29" i="6"/>
  <c r="K115" i="6"/>
  <c r="C29" i="6"/>
  <c r="A61" i="6"/>
  <c r="M78" i="4"/>
  <c r="D18" i="6"/>
  <c r="C18" i="6"/>
  <c r="A72" i="6"/>
  <c r="M90" i="4"/>
  <c r="F99" i="6"/>
  <c r="H99" i="6" s="1"/>
  <c r="F115" i="6"/>
  <c r="H115" i="6" s="1"/>
  <c r="H40" i="6"/>
  <c r="F51" i="6"/>
  <c r="A83" i="6"/>
  <c r="M102" i="4"/>
  <c r="A50" i="6"/>
  <c r="M66" i="4"/>
  <c r="A29" i="6"/>
  <c r="M43" i="4"/>
  <c r="M120" i="4"/>
  <c r="A98" i="6"/>
  <c r="B79" i="4"/>
  <c r="B67" i="4"/>
  <c r="B103" i="4"/>
  <c r="B55" i="4"/>
  <c r="B121" i="4"/>
  <c r="B91" i="4"/>
  <c r="D98" i="6"/>
  <c r="C98" i="6"/>
  <c r="AA17" i="4" a="1"/>
  <c r="AA17" i="4" s="1"/>
  <c r="B34" i="4"/>
  <c r="A118" i="6"/>
  <c r="G118" i="6" s="1"/>
  <c r="F30" i="6"/>
  <c r="H30" i="6" s="1"/>
  <c r="F41" i="6"/>
  <c r="F19" i="6"/>
  <c r="H19" i="6" s="1"/>
  <c r="A20" i="6"/>
  <c r="M33" i="4"/>
  <c r="O33" i="4"/>
  <c r="H50" i="6"/>
  <c r="F61" i="6"/>
  <c r="P56" i="4"/>
  <c r="P44" i="4"/>
  <c r="B44" i="4" s="1"/>
  <c r="D39" i="6"/>
  <c r="C39" i="6"/>
  <c r="A73" i="6" l="1"/>
  <c r="M91" i="4"/>
  <c r="A99" i="6"/>
  <c r="M121" i="4"/>
  <c r="F52" i="6"/>
  <c r="F100" i="6"/>
  <c r="H100" i="6" s="1"/>
  <c r="F116" i="6"/>
  <c r="H116" i="6" s="1"/>
  <c r="H41" i="6"/>
  <c r="B122" i="4"/>
  <c r="B80" i="4"/>
  <c r="B68" i="4"/>
  <c r="B104" i="4"/>
  <c r="B92" i="4"/>
  <c r="B56" i="4"/>
  <c r="A40" i="6"/>
  <c r="M55" i="4"/>
  <c r="H51" i="6"/>
  <c r="F62" i="6"/>
  <c r="H61" i="6"/>
  <c r="F72" i="6"/>
  <c r="A62" i="6"/>
  <c r="M79" i="4"/>
  <c r="D115" i="6"/>
  <c r="C115" i="6"/>
  <c r="C114" i="6"/>
  <c r="D114" i="6"/>
  <c r="M34" i="4"/>
  <c r="A21" i="6"/>
  <c r="O34" i="4"/>
  <c r="D99" i="6"/>
  <c r="C99" i="6"/>
  <c r="D19" i="6"/>
  <c r="C19" i="6"/>
  <c r="K116" i="6"/>
  <c r="D30" i="6"/>
  <c r="C30" i="6"/>
  <c r="A30" i="6"/>
  <c r="M44" i="4"/>
  <c r="M103" i="4"/>
  <c r="A84" i="6"/>
  <c r="D40" i="6"/>
  <c r="C40" i="6"/>
  <c r="P57" i="4"/>
  <c r="P45" i="4"/>
  <c r="B45" i="4" s="1"/>
  <c r="A51" i="6"/>
  <c r="M67" i="4"/>
  <c r="D50" i="6"/>
  <c r="C50" i="6"/>
  <c r="F20" i="6"/>
  <c r="H20" i="6" s="1"/>
  <c r="F31" i="6"/>
  <c r="H31" i="6" s="1"/>
  <c r="F42" i="6"/>
  <c r="B35" i="4"/>
  <c r="A119" i="6"/>
  <c r="G119" i="6" s="1"/>
  <c r="AA18" i="4" a="1"/>
  <c r="AA18" i="4" s="1"/>
  <c r="M68" i="4" l="1"/>
  <c r="A52" i="6"/>
  <c r="M104" i="4"/>
  <c r="A85" i="6"/>
  <c r="M80" i="4"/>
  <c r="A63" i="6"/>
  <c r="A100" i="6"/>
  <c r="M122" i="4"/>
  <c r="D61" i="6"/>
  <c r="C61" i="6"/>
  <c r="D41" i="6"/>
  <c r="C41" i="6"/>
  <c r="A31" i="6"/>
  <c r="M45" i="4"/>
  <c r="H62" i="6"/>
  <c r="F73" i="6"/>
  <c r="P58" i="4"/>
  <c r="P46" i="4"/>
  <c r="B46" i="4" s="1"/>
  <c r="D51" i="6"/>
  <c r="C51" i="6"/>
  <c r="D100" i="6"/>
  <c r="C100" i="6"/>
  <c r="M35" i="4"/>
  <c r="A22" i="6"/>
  <c r="O35" i="4"/>
  <c r="C116" i="6"/>
  <c r="D116" i="6"/>
  <c r="F53" i="6"/>
  <c r="F117" i="6"/>
  <c r="H117" i="6" s="1"/>
  <c r="F101" i="6"/>
  <c r="H101" i="6" s="1"/>
  <c r="H42" i="6"/>
  <c r="F43" i="6"/>
  <c r="F21" i="6"/>
  <c r="H21" i="6" s="1"/>
  <c r="F32" i="6"/>
  <c r="H32" i="6" s="1"/>
  <c r="H52" i="6"/>
  <c r="F63" i="6"/>
  <c r="B93" i="4"/>
  <c r="B57" i="4"/>
  <c r="B123" i="4"/>
  <c r="B69" i="4"/>
  <c r="B81" i="4"/>
  <c r="B105" i="4"/>
  <c r="K117" i="6"/>
  <c r="D31" i="6"/>
  <c r="C31" i="6"/>
  <c r="A120" i="6"/>
  <c r="B36" i="4"/>
  <c r="AA19" i="4" a="1"/>
  <c r="AA19" i="4" s="1"/>
  <c r="D20" i="6"/>
  <c r="C20" i="6"/>
  <c r="A41" i="6"/>
  <c r="M56" i="4"/>
  <c r="F83" i="6"/>
  <c r="H83" i="6" s="1"/>
  <c r="H72" i="6"/>
  <c r="M92" i="4"/>
  <c r="A74" i="6"/>
  <c r="F33" i="6" l="1"/>
  <c r="H33" i="6" s="1"/>
  <c r="F22" i="6"/>
  <c r="H22" i="6" s="1"/>
  <c r="F44" i="6"/>
  <c r="C52" i="6"/>
  <c r="D52" i="6"/>
  <c r="O36" i="4"/>
  <c r="M36" i="4"/>
  <c r="A23" i="6"/>
  <c r="K118" i="6"/>
  <c r="D32" i="6"/>
  <c r="C32" i="6"/>
  <c r="A121" i="6"/>
  <c r="B37" i="4"/>
  <c r="AA20" i="4" a="1"/>
  <c r="AA20" i="4" s="1"/>
  <c r="A86" i="6"/>
  <c r="M105" i="4"/>
  <c r="A32" i="6"/>
  <c r="M46" i="4"/>
  <c r="D42" i="6"/>
  <c r="C42" i="6"/>
  <c r="M81" i="4"/>
  <c r="A64" i="6"/>
  <c r="D117" i="6"/>
  <c r="C117" i="6"/>
  <c r="B124" i="4"/>
  <c r="B82" i="4"/>
  <c r="B94" i="4"/>
  <c r="B106" i="4"/>
  <c r="B58" i="4"/>
  <c r="B70" i="4"/>
  <c r="D101" i="6"/>
  <c r="C101" i="6"/>
  <c r="A53" i="6"/>
  <c r="M69" i="4"/>
  <c r="H53" i="6"/>
  <c r="F64" i="6"/>
  <c r="F84" i="6"/>
  <c r="H84" i="6" s="1"/>
  <c r="H73" i="6"/>
  <c r="H63" i="6"/>
  <c r="F74" i="6"/>
  <c r="D21" i="6"/>
  <c r="C21" i="6"/>
  <c r="D62" i="6"/>
  <c r="C62" i="6"/>
  <c r="F102" i="6"/>
  <c r="H102" i="6" s="1"/>
  <c r="F118" i="6"/>
  <c r="H118" i="6" s="1"/>
  <c r="F54" i="6"/>
  <c r="H43" i="6"/>
  <c r="F94" i="6"/>
  <c r="A101" i="6"/>
  <c r="M123" i="4"/>
  <c r="D72" i="6"/>
  <c r="C72" i="6"/>
  <c r="A42" i="6"/>
  <c r="M57" i="4"/>
  <c r="D83" i="6"/>
  <c r="C83" i="6"/>
  <c r="M93" i="4"/>
  <c r="A75" i="6"/>
  <c r="P59" i="4"/>
  <c r="P47" i="4"/>
  <c r="B47" i="4" s="1"/>
  <c r="B38" i="4" l="1"/>
  <c r="A122" i="6"/>
  <c r="AA21" i="4" a="1"/>
  <c r="AA21" i="4" s="1"/>
  <c r="A33" i="6"/>
  <c r="M47" i="4"/>
  <c r="M106" i="4"/>
  <c r="A87" i="6"/>
  <c r="F110" i="6"/>
  <c r="H110" i="6" s="1"/>
  <c r="F109" i="6"/>
  <c r="H109" i="6" s="1"/>
  <c r="H94" i="6"/>
  <c r="F108" i="6"/>
  <c r="H108" i="6" s="1"/>
  <c r="F95" i="6"/>
  <c r="F111" i="6"/>
  <c r="H111" i="6" s="1"/>
  <c r="P48" i="4"/>
  <c r="B48" i="4" s="1"/>
  <c r="P60" i="4"/>
  <c r="A76" i="6"/>
  <c r="M94" i="4"/>
  <c r="M124" i="4"/>
  <c r="A102" i="6"/>
  <c r="A24" i="6"/>
  <c r="M37" i="4"/>
  <c r="O37" i="4"/>
  <c r="B95" i="4"/>
  <c r="B107" i="4"/>
  <c r="B71" i="4"/>
  <c r="B83" i="4"/>
  <c r="B125" i="4"/>
  <c r="B59" i="4"/>
  <c r="D84" i="6"/>
  <c r="C84" i="6"/>
  <c r="H54" i="6"/>
  <c r="F65" i="6"/>
  <c r="D73" i="6"/>
  <c r="C73" i="6"/>
  <c r="F55" i="6"/>
  <c r="H44" i="6"/>
  <c r="F119" i="6"/>
  <c r="H119" i="6" s="1"/>
  <c r="F103" i="6"/>
  <c r="H103" i="6" s="1"/>
  <c r="D43" i="6"/>
  <c r="C43" i="6"/>
  <c r="C118" i="6"/>
  <c r="D118" i="6"/>
  <c r="D53" i="6"/>
  <c r="C53" i="6"/>
  <c r="D102" i="6"/>
  <c r="C102" i="6"/>
  <c r="C22" i="6"/>
  <c r="D22" i="6"/>
  <c r="A43" i="6"/>
  <c r="M58" i="4"/>
  <c r="F85" i="6"/>
  <c r="H85" i="6" s="1"/>
  <c r="H74" i="6"/>
  <c r="D63" i="6"/>
  <c r="C63" i="6"/>
  <c r="M82" i="4"/>
  <c r="A65" i="6"/>
  <c r="H64" i="6"/>
  <c r="F75" i="6"/>
  <c r="A54" i="6"/>
  <c r="M70" i="4"/>
  <c r="D33" i="6"/>
  <c r="K119" i="6"/>
  <c r="C33" i="6"/>
  <c r="A123" i="6" l="1"/>
  <c r="B39" i="4"/>
  <c r="AA22" i="4"/>
  <c r="AA23" i="4" s="1"/>
  <c r="A44" i="6"/>
  <c r="M59" i="4"/>
  <c r="B108" i="4"/>
  <c r="B60" i="4"/>
  <c r="B126" i="4"/>
  <c r="B72" i="4"/>
  <c r="B96" i="4"/>
  <c r="B84" i="4"/>
  <c r="D85" i="6"/>
  <c r="C85" i="6"/>
  <c r="A88" i="6"/>
  <c r="M107" i="4"/>
  <c r="F96" i="6"/>
  <c r="H96" i="6" s="1"/>
  <c r="H95" i="6"/>
  <c r="M83" i="4"/>
  <c r="A66" i="6"/>
  <c r="P61" i="4"/>
  <c r="P49" i="4"/>
  <c r="B49" i="4" s="1"/>
  <c r="D94" i="6"/>
  <c r="C94" i="6"/>
  <c r="C103" i="6"/>
  <c r="D103" i="6"/>
  <c r="D64" i="6"/>
  <c r="C64" i="6"/>
  <c r="D109" i="6"/>
  <c r="C109" i="6"/>
  <c r="M48" i="4"/>
  <c r="A34" i="6"/>
  <c r="C119" i="6"/>
  <c r="D119" i="6"/>
  <c r="F66" i="6"/>
  <c r="H55" i="6"/>
  <c r="D110" i="6"/>
  <c r="C110" i="6"/>
  <c r="M38" i="4"/>
  <c r="A25" i="6"/>
  <c r="O38" i="4"/>
  <c r="D74" i="6"/>
  <c r="C74" i="6"/>
  <c r="D111" i="6"/>
  <c r="C111" i="6"/>
  <c r="A77" i="6"/>
  <c r="M95" i="4"/>
  <c r="H75" i="6"/>
  <c r="F86" i="6"/>
  <c r="H86" i="6" s="1"/>
  <c r="H65" i="6"/>
  <c r="F76" i="6"/>
  <c r="D54" i="6"/>
  <c r="C54" i="6"/>
  <c r="A103" i="6"/>
  <c r="M125" i="4"/>
  <c r="A55" i="6"/>
  <c r="M71" i="4"/>
  <c r="D44" i="6"/>
  <c r="C44" i="6"/>
  <c r="D108" i="6"/>
  <c r="C108" i="6"/>
  <c r="H76" i="6" l="1"/>
  <c r="F87" i="6"/>
  <c r="H87" i="6" s="1"/>
  <c r="A78" i="6"/>
  <c r="M96" i="4"/>
  <c r="D75" i="6"/>
  <c r="C75" i="6"/>
  <c r="M72" i="4"/>
  <c r="A56" i="6"/>
  <c r="O39" i="4"/>
  <c r="M39" i="4"/>
  <c r="A26" i="6"/>
  <c r="P62" i="4"/>
  <c r="P50" i="4"/>
  <c r="B50" i="4" s="1"/>
  <c r="C65" i="6"/>
  <c r="D65" i="6"/>
  <c r="F77" i="6"/>
  <c r="H66" i="6"/>
  <c r="B73" i="4"/>
  <c r="B127" i="4"/>
  <c r="B109" i="4"/>
  <c r="B61" i="4"/>
  <c r="B97" i="4"/>
  <c r="B85" i="4"/>
  <c r="A104" i="6"/>
  <c r="M126" i="4"/>
  <c r="M84" i="4"/>
  <c r="A67" i="6"/>
  <c r="M60" i="4"/>
  <c r="A45" i="6"/>
  <c r="D96" i="6"/>
  <c r="C96" i="6"/>
  <c r="D55" i="6"/>
  <c r="C55" i="6"/>
  <c r="A89" i="6"/>
  <c r="M108" i="4"/>
  <c r="Q41" i="4"/>
  <c r="B41" i="4" s="1"/>
  <c r="A27" i="6" s="1"/>
  <c r="Q53" i="4"/>
  <c r="D86" i="6"/>
  <c r="C86" i="6"/>
  <c r="M49" i="4"/>
  <c r="A35" i="6"/>
  <c r="D95" i="6"/>
  <c r="C95" i="6"/>
  <c r="A79" i="6" l="1"/>
  <c r="M97" i="4"/>
  <c r="P63" i="4"/>
  <c r="P51" i="4"/>
  <c r="B51" i="4" s="1"/>
  <c r="M127" i="4"/>
  <c r="A105" i="6"/>
  <c r="D66" i="6"/>
  <c r="C66" i="6"/>
  <c r="B117" i="4"/>
  <c r="A95" i="6" s="1"/>
  <c r="B119" i="4"/>
  <c r="A97" i="6" s="1"/>
  <c r="B115" i="4"/>
  <c r="A94" i="6" s="1"/>
  <c r="B77" i="4"/>
  <c r="A60" i="6" s="1"/>
  <c r="B131" i="4"/>
  <c r="A108" i="6" s="1"/>
  <c r="B133" i="4"/>
  <c r="A109" i="6" s="1"/>
  <c r="B135" i="4"/>
  <c r="A110" i="6" s="1"/>
  <c r="B89" i="4"/>
  <c r="A71" i="6" s="1"/>
  <c r="B101" i="4"/>
  <c r="A82" i="6" s="1"/>
  <c r="B137" i="4"/>
  <c r="A111" i="6" s="1"/>
  <c r="B53" i="4"/>
  <c r="A38" i="6" s="1"/>
  <c r="B65" i="4"/>
  <c r="A49" i="6" s="1"/>
  <c r="F88" i="6"/>
  <c r="H88" i="6" s="1"/>
  <c r="H77" i="6"/>
  <c r="A68" i="6"/>
  <c r="M85" i="4"/>
  <c r="M61" i="4"/>
  <c r="A46" i="6"/>
  <c r="M73" i="4"/>
  <c r="A57" i="6"/>
  <c r="B62" i="4"/>
  <c r="B74" i="4"/>
  <c r="B86" i="4"/>
  <c r="B98" i="4"/>
  <c r="B128" i="4"/>
  <c r="B110" i="4"/>
  <c r="A90" i="6"/>
  <c r="M109" i="4"/>
  <c r="D87" i="6"/>
  <c r="C87" i="6"/>
  <c r="M50" i="4"/>
  <c r="A36" i="6"/>
  <c r="D76" i="6"/>
  <c r="C76" i="6"/>
  <c r="M110" i="4" l="1"/>
  <c r="A91" i="6"/>
  <c r="D77" i="6"/>
  <c r="C77" i="6"/>
  <c r="H125" i="6"/>
  <c r="D2" i="6" s="1"/>
  <c r="A37" i="6"/>
  <c r="M51" i="4"/>
  <c r="B111" i="4"/>
  <c r="B75" i="4"/>
  <c r="B87" i="4"/>
  <c r="B129" i="4"/>
  <c r="B99" i="4"/>
  <c r="B63" i="4"/>
  <c r="A106" i="6"/>
  <c r="M128" i="4"/>
  <c r="D88" i="6"/>
  <c r="C88" i="6"/>
  <c r="A80" i="6"/>
  <c r="M98" i="4"/>
  <c r="A69" i="6"/>
  <c r="M86" i="4"/>
  <c r="A58" i="6"/>
  <c r="M74" i="4"/>
  <c r="A47" i="6"/>
  <c r="M62" i="4"/>
  <c r="M129" i="4" l="1"/>
  <c r="A107" i="6"/>
  <c r="A59" i="6"/>
  <c r="M75" i="4"/>
  <c r="A81" i="6"/>
  <c r="M99" i="4"/>
  <c r="M87" i="4"/>
  <c r="A70" i="6"/>
  <c r="M111" i="4"/>
  <c r="A92" i="6"/>
  <c r="A48" i="6"/>
  <c r="M6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<sst xmlns="http://schemas.openxmlformats.org/spreadsheetml/2006/main" count="28507" uniqueCount="20171">
  <si>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</si>
  <si>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</si>
  <si>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</si>
  <si>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</si>
  <si>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</si>
  <si>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</si>
  <si>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</si>
  <si>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</si>
  <si>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</si>
  <si>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</si>
  <si>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</si>
  <si>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</si>
  <si>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</si>
  <si>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</si>
  <si>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</si>
  <si>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</si>
  <si>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</si>
  <si>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</si>
  <si>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</si>
  <si>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</si>
  <si>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</si>
  <si>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</si>
  <si>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</si>
  <si>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</si>
  <si>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</si>
  <si>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</si>
  <si>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</si>
  <si>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</si>
  <si>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</si>
  <si>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</si>
  <si>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</si>
  <si>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</si>
  <si>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</si>
  <si>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</si>
  <si>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</si>
  <si>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</si>
  <si>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</si>
  <si>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</si>
  <si>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</si>
  <si>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</si>
  <si>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</si>
  <si>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</si>
  <si>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</si>
  <si>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</si>
  <si>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</si>
  <si>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</si>
  <si>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</si>
  <si>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</si>
  <si>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</si>
  <si>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</si>
  <si>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</si>
  <si>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</si>
  <si>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</si>
  <si>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</si>
  <si>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</si>
  <si>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</si>
  <si>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</si>
  <si>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</si>
  <si>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</si>
  <si>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</si>
  <si>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</si>
  <si>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</si>
  <si>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</si>
  <si>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</si>
  <si>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</si>
  <si>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</si>
  <si>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</si>
  <si>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</si>
  <si>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</si>
  <si>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</si>
  <si>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</si>
  <si>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</si>
  <si>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</si>
  <si>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</si>
  <si>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</si>
  <si>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</si>
  <si>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</si>
  <si>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</si>
  <si>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</si>
  <si>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</si>
  <si>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</si>
  <si>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</si>
  <si>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</si>
  <si>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</si>
  <si>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</si>
  <si>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</si>
  <si>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</si>
  <si>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</si>
  <si>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</si>
  <si>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</si>
  <si>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</si>
  <si>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</si>
  <si>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</si>
  <si>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</si>
  <si>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</si>
  <si>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</si>
  <si>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</si>
  <si>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</si>
  <si>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</si>
  <si>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</si>
  <si>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</si>
  <si>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</si>
  <si>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</si>
  <si>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</si>
  <si>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</si>
  <si>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</si>
  <si>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</si>
  <si>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</si>
  <si>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</si>
  <si>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</si>
  <si>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</si>
  <si>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</si>
  <si>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</si>
  <si>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</si>
  <si>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</si>
  <si>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</si>
  <si>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</si>
  <si>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</si>
  <si>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</si>
  <si>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</si>
  <si>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</si>
  <si>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</si>
  <si>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</si>
  <si>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</si>
  <si>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</si>
  <si>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</si>
  <si>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</si>
  <si>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</si>
  <si>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</si>
  <si>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</si>
  <si>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</si>
  <si>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</si>
  <si>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</si>
  <si>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</si>
  <si>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</si>
  <si>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</si>
  <si>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</si>
  <si>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</si>
  <si>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</si>
  <si>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</si>
  <si>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</si>
  <si>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</si>
  <si>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</si>
  <si>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</si>
  <si>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</si>
  <si>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</si>
  <si>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</si>
  <si>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</si>
  <si>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</si>
  <si>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</si>
  <si>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</si>
  <si>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</si>
  <si>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</si>
  <si>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</si>
  <si>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</si>
  <si>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</si>
  <si>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</si>
  <si>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</si>
  <si>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</si>
  <si>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</si>
  <si>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</si>
  <si>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</si>
  <si>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</si>
  <si>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</si>
  <si>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</si>
  <si>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</si>
  <si>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</si>
  <si>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</si>
  <si>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</si>
  <si>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</si>
  <si>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</si>
  <si>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</si>
  <si>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</si>
  <si>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</si>
  <si>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</si>
  <si>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</si>
  <si>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</si>
  <si>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</si>
  <si>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</si>
  <si>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</si>
  <si>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</si>
  <si>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</si>
  <si>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</si>
  <si>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</si>
  <si>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</si>
  <si>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</si>
  <si>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</si>
  <si>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</si>
  <si>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</si>
  <si>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</si>
  <si>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</si>
  <si>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</si>
  <si>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</si>
  <si>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</si>
  <si>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</si>
  <si>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</si>
  <si>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</si>
  <si>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</si>
  <si>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</si>
  <si>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</si>
  <si>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</si>
  <si>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</si>
  <si>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</si>
  <si>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</si>
  <si>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</si>
  <si>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</si>
  <si>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</si>
  <si>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</si>
  <si>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</si>
  <si>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</si>
  <si>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</si>
  <si>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</si>
  <si>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</si>
  <si>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</si>
  <si>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</si>
  <si>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</si>
  <si>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</si>
  <si>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</si>
  <si>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</si>
  <si>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</si>
  <si>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</si>
  <si>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</si>
  <si>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</si>
  <si>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</si>
  <si>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</si>
  <si>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</si>
  <si>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</si>
  <si>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</si>
  <si>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</si>
  <si>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</si>
  <si>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</si>
  <si>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</si>
  <si>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</si>
  <si>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</si>
  <si>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</si>
  <si>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</si>
  <si>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</si>
  <si>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</si>
  <si>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</si>
  <si>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</si>
  <si>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</si>
  <si>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</si>
  <si>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</si>
  <si>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</si>
  <si>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</si>
  <si>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</si>
  <si>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</si>
  <si>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</si>
  <si>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</si>
  <si>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</si>
  <si>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</si>
  <si>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</si>
  <si>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</si>
  <si>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</si>
  <si>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</si>
  <si>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</si>
  <si>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</si>
  <si>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</si>
  <si>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</si>
  <si>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</si>
  <si>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</si>
  <si>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</si>
  <si>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</si>
  <si>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</si>
  <si>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</si>
  <si>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</si>
  <si>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</si>
  <si>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</si>
  <si>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</si>
  <si>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</si>
  <si>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</si>
  <si>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</si>
  <si>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</si>
  <si>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</si>
  <si>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</si>
  <si>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</si>
  <si>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</si>
  <si>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</si>
  <si>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</si>
  <si>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</si>
  <si>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</si>
  <si>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</si>
  <si>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</si>
  <si>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</si>
  <si>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</si>
  <si>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</si>
  <si>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</si>
  <si>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</si>
  <si>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</si>
  <si>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</si>
  <si>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</si>
  <si>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</si>
  <si>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</si>
  <si>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</si>
  <si>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</si>
  <si>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</si>
  <si>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</si>
  <si>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</si>
  <si>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</si>
  <si>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</si>
  <si>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</si>
  <si>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</si>
  <si>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</si>
  <si>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</si>
  <si>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</si>
  <si>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</si>
  <si>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</si>
  <si>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</si>
  <si>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</si>
  <si>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</si>
  <si>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</si>
  <si>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</si>
  <si>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</si>
  <si>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</si>
  <si>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</si>
  <si>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</si>
  <si>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</si>
  <si>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</si>
  <si>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</si>
  <si>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</si>
  <si>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</si>
  <si>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</si>
  <si>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</si>
  <si>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</si>
  <si>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</si>
  <si>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</si>
  <si>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</si>
  <si>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</si>
  <si>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</si>
  <si>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</si>
  <si>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</si>
  <si>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</si>
  <si>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</si>
  <si>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</si>
  <si>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</si>
  <si>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</si>
  <si>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</si>
  <si>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</si>
  <si>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</si>
  <si>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</si>
  <si>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</si>
  <si>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</si>
  <si>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</si>
  <si>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</si>
  <si>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</si>
  <si>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</si>
  <si>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</si>
  <si>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</si>
  <si>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</si>
  <si>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</si>
  <si>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</si>
  <si>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</si>
  <si>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</si>
  <si>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</si>
  <si>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</si>
  <si>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</si>
  <si>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</si>
  <si>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</si>
  <si>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</si>
  <si>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</si>
  <si>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</si>
  <si>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</si>
  <si>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</si>
  <si>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</si>
  <si>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</si>
  <si>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</si>
  <si>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</si>
  <si>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</si>
  <si>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</si>
  <si>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</si>
  <si>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</si>
  <si>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</si>
  <si>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</si>
  <si>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</si>
  <si>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</si>
  <si>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</si>
  <si>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</si>
  <si>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</si>
  <si>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</si>
  <si>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</si>
  <si>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</si>
  <si>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</si>
  <si>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</si>
  <si>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</si>
  <si>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</si>
  <si>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</si>
  <si>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</si>
  <si>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</si>
  <si>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</si>
  <si>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</si>
  <si>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</si>
  <si>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</si>
  <si>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</si>
  <si>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</si>
  <si>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</si>
  <si>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</si>
  <si>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</si>
  <si>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</si>
  <si>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</si>
  <si>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</si>
  <si>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</si>
  <si>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</si>
  <si>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</si>
  <si>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</si>
  <si>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</si>
  <si>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</si>
  <si>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</si>
  <si>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</si>
  <si>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</si>
  <si>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</si>
  <si>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</si>
  <si>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</si>
  <si>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</si>
  <si>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</si>
  <si>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</si>
  <si>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</si>
  <si>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</si>
  <si>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</si>
  <si>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</si>
  <si>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</si>
  <si>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</si>
  <si>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</si>
  <si>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</si>
  <si>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</si>
  <si>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</si>
  <si>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</si>
  <si>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</si>
  <si>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</si>
  <si>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</si>
  <si>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</si>
  <si>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</si>
  <si>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</si>
  <si>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</si>
  <si>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</si>
  <si>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</si>
  <si>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</si>
  <si>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</si>
  <si>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</si>
  <si>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</si>
  <si>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</si>
  <si>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</si>
  <si>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</si>
  <si>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</si>
  <si>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</si>
  <si>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</si>
  <si>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</si>
  <si>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</si>
  <si>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</si>
  <si>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</si>
  <si>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</si>
  <si>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</si>
  <si>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</si>
  <si>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</si>
  <si>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</si>
  <si>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</si>
  <si>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</si>
  <si>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</si>
  <si>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</si>
  <si>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</si>
  <si>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</si>
  <si>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</si>
  <si>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</si>
  <si>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</si>
  <si>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</si>
  <si>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</si>
  <si>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</si>
  <si>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</si>
  <si>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</si>
  <si>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</si>
  <si>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</si>
  <si>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</si>
  <si>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</si>
  <si>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</si>
  <si>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</si>
  <si>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</si>
  <si>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</si>
  <si>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</si>
  <si>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</si>
  <si>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</si>
  <si>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</si>
  <si>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</si>
  <si>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</si>
  <si>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</si>
  <si>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</si>
  <si>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</si>
  <si>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</si>
  <si>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</si>
  <si>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</si>
  <si>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</si>
  <si>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</si>
  <si>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</si>
  <si>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</si>
  <si>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</si>
  <si>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</si>
  <si>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</si>
  <si>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</si>
  <si>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</si>
  <si>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</si>
  <si>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</si>
  <si>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</si>
  <si>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</si>
  <si>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</si>
  <si>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</si>
  <si>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</si>
  <si>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</si>
  <si>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</si>
  <si>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</si>
  <si>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</si>
  <si>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</si>
  <si>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</si>
  <si>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</si>
  <si>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</si>
  <si>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</si>
  <si>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</si>
  <si>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</si>
  <si>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</si>
  <si>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</si>
  <si>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</si>
  <si>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</si>
  <si>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</si>
  <si>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</si>
  <si>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</si>
  <si>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</si>
  <si>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</si>
  <si>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</si>
  <si>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</si>
  <si>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</si>
  <si>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</si>
  <si>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</si>
  <si>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</si>
  <si>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</si>
  <si>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</si>
  <si>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</si>
  <si>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</si>
  <si>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</si>
  <si>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</si>
  <si>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</si>
  <si>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</si>
  <si>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</si>
  <si>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</si>
  <si>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</si>
  <si>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</si>
  <si>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</si>
  <si>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</si>
  <si>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</si>
  <si>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</si>
  <si>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</si>
  <si>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</si>
  <si>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</si>
  <si>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</si>
  <si>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</si>
  <si>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</si>
  <si>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</si>
  <si>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</si>
  <si>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</si>
  <si>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</si>
  <si>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</si>
  <si>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</si>
  <si>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</si>
  <si>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</si>
  <si>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</si>
  <si>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</si>
  <si>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</si>
  <si>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</si>
  <si>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</si>
  <si>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</si>
  <si>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</si>
  <si>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</si>
  <si>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</si>
  <si>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</si>
  <si>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</si>
  <si>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</si>
  <si>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</si>
  <si>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</si>
  <si>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</si>
  <si>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</si>
  <si>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</si>
  <si>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</si>
  <si>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</si>
  <si>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</si>
  <si>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</si>
  <si>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</si>
  <si>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</si>
  <si>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</si>
  <si>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</si>
  <si>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</si>
  <si>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</si>
  <si>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</si>
  <si>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</si>
  <si>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</si>
  <si>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</si>
  <si>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</si>
  <si>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</si>
  <si>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</si>
  <si>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</si>
  <si>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</si>
  <si>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</si>
  <si>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</si>
  <si>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</si>
  <si>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</si>
  <si>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</si>
  <si>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</si>
  <si>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</si>
  <si>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</si>
  <si>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</si>
  <si>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</si>
  <si>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</si>
  <si>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</si>
  <si>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</si>
  <si>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</si>
  <si>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</si>
  <si>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</si>
  <si>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</si>
  <si>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</si>
  <si>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</si>
  <si>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</si>
  <si>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</si>
  <si>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</si>
  <si>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</si>
  <si>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</si>
  <si>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</si>
  <si>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</si>
  <si>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</si>
  <si>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</si>
  <si>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</si>
  <si>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</si>
  <si>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</si>
  <si>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</si>
  <si>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</si>
  <si>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</si>
  <si>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</si>
  <si>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</si>
  <si>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</si>
  <si>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</si>
  <si>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</si>
  <si>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</si>
  <si>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</si>
  <si>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</si>
  <si>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</si>
  <si>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</si>
  <si>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</si>
  <si>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</si>
  <si>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</si>
  <si>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</si>
  <si>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</si>
  <si>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</si>
  <si>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</si>
  <si>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</si>
  <si>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</si>
  <si>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</si>
  <si>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</si>
  <si>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</si>
  <si>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</si>
  <si>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</si>
  <si>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</si>
  <si>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</si>
  <si>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</si>
  <si>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</si>
  <si>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</si>
  <si>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</si>
  <si>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</si>
  <si>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</si>
  <si>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</si>
  <si>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</si>
  <si>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</si>
  <si>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</si>
  <si>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</si>
  <si>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</si>
  <si>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</si>
  <si>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</si>
  <si>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</si>
  <si>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</si>
  <si>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</si>
  <si>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</si>
  <si>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</si>
  <si>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</si>
  <si>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</si>
  <si>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</si>
  <si>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</si>
  <si>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</si>
  <si>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</si>
  <si>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</si>
  <si>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</si>
  <si>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</si>
  <si>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</si>
  <si>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</si>
  <si>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</si>
  <si>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</si>
  <si>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</si>
  <si>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</si>
  <si>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</si>
  <si>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</si>
  <si>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</si>
  <si>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</si>
  <si>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</si>
  <si>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</si>
  <si>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</si>
  <si>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</si>
  <si>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</si>
  <si>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</si>
  <si>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</si>
  <si>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</si>
  <si>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</si>
  <si>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</si>
  <si>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</si>
  <si>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</si>
  <si>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</si>
  <si>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</si>
  <si>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</si>
  <si>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</si>
  <si>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</si>
  <si>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</si>
  <si>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</si>
  <si>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</si>
  <si>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</si>
  <si>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</si>
  <si>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</si>
  <si>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</si>
  <si>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</si>
  <si>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</si>
  <si>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</si>
  <si>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</si>
  <si>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</si>
  <si>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</si>
  <si>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</si>
  <si>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</si>
  <si>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</si>
  <si>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</si>
  <si>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</si>
  <si>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</si>
  <si>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</si>
  <si>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</si>
  <si>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</si>
  <si>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</si>
  <si>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</si>
  <si>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</si>
  <si>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</si>
  <si>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</si>
  <si>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</si>
  <si>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</si>
  <si>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</si>
  <si>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</si>
  <si>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</si>
  <si>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</si>
  <si>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</si>
  <si>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</si>
  <si>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</si>
  <si>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</si>
  <si>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</si>
  <si>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</si>
  <si>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</si>
  <si>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</si>
  <si>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</si>
  <si>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</si>
  <si>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</si>
  <si>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</si>
  <si>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</si>
  <si>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</si>
  <si>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</si>
  <si>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</si>
  <si>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</si>
  <si>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</si>
  <si>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</si>
  <si>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</si>
  <si>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</si>
  <si>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</si>
  <si>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</si>
  <si>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</si>
  <si>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</si>
  <si>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</si>
  <si>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</si>
  <si>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</si>
  <si>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</si>
  <si>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</si>
  <si>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</si>
  <si>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</si>
  <si>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</si>
  <si>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</si>
  <si>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</si>
  <si>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</si>
  <si>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</si>
  <si>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</si>
  <si>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</si>
  <si>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</si>
  <si>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</si>
  <si>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</si>
  <si>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</si>
  <si>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</si>
  <si>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</si>
  <si>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</si>
  <si>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</si>
  <si>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</si>
  <si>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</si>
  <si>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</si>
  <si>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</si>
  <si>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</si>
  <si>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</si>
  <si>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</si>
  <si>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</si>
  <si>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</si>
  <si>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</si>
  <si>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</si>
  <si>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</si>
  <si>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</si>
  <si>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</si>
  <si>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</si>
  <si>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</si>
  <si>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</si>
  <si>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</si>
  <si>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</si>
  <si>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</si>
  <si>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</si>
  <si>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</si>
  <si>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</si>
  <si>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</si>
  <si>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</si>
  <si>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</si>
  <si>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</si>
  <si>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</si>
  <si>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</si>
  <si>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</si>
  <si>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</si>
  <si>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</si>
  <si>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</si>
  <si>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</si>
  <si>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</si>
  <si>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</si>
  <si>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</si>
  <si>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</si>
  <si>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</si>
  <si>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</si>
  <si>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</si>
  <si>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</si>
  <si>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</si>
  <si>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</si>
  <si>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</si>
  <si>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</si>
  <si>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</si>
  <si>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</si>
  <si>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</si>
  <si>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</si>
  <si>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</si>
  <si>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</si>
  <si>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</si>
  <si>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</si>
  <si>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</si>
  <si>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</si>
  <si>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</si>
  <si>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</si>
  <si>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</si>
  <si>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</si>
  <si>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</si>
  <si>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</si>
  <si>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</si>
  <si>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</si>
  <si>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</si>
  <si>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</si>
  <si>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</si>
  <si>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</si>
  <si>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</si>
  <si>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</si>
  <si>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</si>
  <si>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</si>
  <si>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</si>
  <si>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</si>
  <si>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</si>
  <si>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</si>
  <si>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</si>
  <si>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</si>
  <si>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</si>
  <si>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</si>
  <si>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</si>
  <si>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</si>
  <si>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</si>
  <si>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</si>
  <si>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</si>
  <si>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</si>
  <si>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</si>
  <si>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</si>
  <si>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</si>
  <si>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</si>
  <si>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</si>
  <si>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</si>
  <si>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</si>
  <si>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</si>
  <si>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</si>
  <si>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</si>
  <si>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</si>
  <si>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</si>
  <si>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</si>
  <si>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</si>
  <si>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</si>
  <si>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</si>
  <si>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</si>
  <si>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</si>
  <si>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</si>
  <si>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</si>
  <si>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</si>
  <si>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</si>
  <si>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</si>
  <si>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</si>
  <si>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</si>
  <si>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</si>
  <si>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</si>
  <si>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</si>
  <si>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</si>
  <si>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</si>
  <si>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</si>
  <si>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</si>
  <si>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</si>
  <si>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</si>
  <si>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</si>
  <si>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</si>
  <si>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</si>
  <si>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</si>
  <si>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</si>
  <si>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</si>
  <si>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</si>
  <si>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</si>
  <si>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</si>
  <si>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</si>
  <si>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</si>
  <si>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</si>
  <si>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</si>
  <si>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</si>
  <si>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</si>
  <si>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</si>
  <si>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</si>
  <si>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</si>
  <si>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</si>
  <si>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</si>
  <si>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</si>
  <si>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</si>
  <si>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</si>
  <si>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</si>
  <si>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</si>
  <si>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</si>
  <si>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</si>
  <si>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</si>
  <si>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</si>
  <si>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</si>
  <si>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</si>
  <si>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</si>
  <si>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</si>
  <si>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</si>
  <si>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</si>
  <si>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</si>
  <si>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</si>
  <si>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</si>
  <si>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</si>
  <si>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</si>
  <si>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</si>
  <si>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</si>
  <si>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</si>
  <si>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</si>
  <si>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</si>
  <si>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</si>
  <si>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</si>
  <si>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</si>
  <si>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</si>
  <si>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</si>
  <si>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</si>
  <si>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</si>
  <si>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</si>
  <si>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</si>
  <si>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</si>
  <si>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</si>
  <si>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</si>
  <si>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</si>
  <si>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</si>
  <si>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</si>
  <si>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</si>
  <si>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</si>
  <si>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</si>
  <si>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</si>
  <si>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</si>
  <si>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</si>
  <si>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</si>
  <si>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</si>
  <si>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</si>
  <si>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</si>
  <si>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</si>
  <si>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</si>
  <si>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</si>
  <si>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</si>
  <si>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</si>
  <si>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</si>
  <si>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</si>
  <si>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</si>
  <si>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</si>
  <si>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</si>
  <si>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</si>
  <si>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</si>
  <si>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</si>
  <si>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</si>
  <si>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</si>
  <si>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</si>
  <si>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</si>
  <si>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</si>
  <si>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</si>
  <si>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</si>
  <si>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</si>
  <si>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</si>
  <si>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</si>
  <si>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</si>
  <si>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</si>
  <si>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</si>
  <si>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</si>
  <si>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</si>
  <si>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</si>
  <si>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</si>
  <si>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</si>
  <si>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</si>
  <si>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</si>
  <si>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</si>
  <si>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</si>
  <si>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</si>
  <si>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</si>
  <si>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</si>
  <si>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</si>
  <si>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</si>
  <si>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</si>
  <si>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</si>
  <si>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</si>
  <si>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</si>
  <si>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</si>
  <si>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</si>
  <si>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</si>
  <si>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</si>
  <si>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</si>
  <si>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</si>
  <si>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</si>
  <si>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</si>
  <si>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</si>
  <si>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</si>
  <si>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</si>
  <si>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</si>
  <si>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</si>
  <si>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</si>
  <si>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</si>
  <si>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</si>
  <si>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</si>
  <si>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</si>
  <si>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</si>
  <si>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</si>
  <si>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</si>
  <si>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</si>
  <si>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</si>
  <si>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</si>
  <si>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</si>
  <si>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</si>
  <si>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</si>
  <si>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</si>
  <si>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</si>
  <si>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</si>
  <si>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</si>
  <si>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</si>
  <si>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</si>
  <si>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</si>
  <si>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</si>
  <si>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</si>
  <si>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</si>
  <si>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</si>
  <si>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</si>
  <si>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</si>
  <si>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</si>
  <si>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</si>
  <si>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</si>
  <si>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</si>
  <si>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</si>
  <si>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</si>
  <si>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</si>
  <si>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</si>
  <si>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</si>
  <si>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</si>
  <si>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</si>
  <si>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</si>
  <si>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</si>
  <si>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</si>
  <si>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</si>
  <si>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</si>
  <si>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</si>
  <si>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</si>
  <si>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</si>
  <si>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</si>
  <si>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</si>
  <si>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</si>
  <si>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</si>
  <si>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</si>
  <si>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</si>
  <si>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</si>
  <si>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</si>
  <si>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</si>
  <si>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</si>
  <si>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</si>
  <si>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</si>
  <si>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</si>
  <si>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</si>
  <si>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</si>
  <si>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</si>
  <si>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</si>
  <si>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</si>
  <si>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</si>
  <si>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</si>
  <si>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</si>
  <si>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</si>
  <si>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</si>
  <si>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</si>
  <si>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</si>
  <si>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</si>
  <si>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</si>
  <si>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</si>
  <si>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</si>
  <si>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</si>
  <si>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</si>
  <si>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</si>
  <si>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</si>
  <si>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</si>
  <si>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</si>
  <si>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</si>
  <si>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</si>
  <si>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</si>
  <si>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</si>
  <si>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</si>
  <si>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</si>
  <si>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</si>
  <si>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</si>
  <si>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</si>
  <si>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</si>
  <si>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</si>
  <si>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</si>
  <si>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</si>
  <si>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</si>
  <si>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</si>
  <si>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</si>
  <si>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</si>
  <si>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</si>
  <si>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</si>
  <si>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</si>
  <si>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</si>
  <si>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</si>
  <si>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</si>
  <si>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</si>
  <si>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</si>
  <si>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</si>
  <si>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</si>
  <si>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</si>
  <si>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</si>
  <si>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</si>
  <si>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</si>
  <si>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</si>
  <si>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</si>
  <si>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</si>
  <si>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</si>
  <si>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</si>
  <si>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</si>
  <si>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</si>
  <si>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</si>
  <si>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</si>
  <si>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</si>
  <si>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</si>
  <si>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</si>
  <si>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</si>
  <si>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</si>
  <si>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</si>
  <si>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</si>
  <si>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</si>
  <si>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</si>
  <si>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</si>
  <si>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</si>
  <si>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</si>
  <si>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</si>
  <si>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</si>
  <si>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</si>
  <si>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</si>
  <si>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</si>
  <si>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</si>
  <si>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</si>
  <si>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</si>
  <si>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</si>
  <si>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</si>
  <si>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</si>
  <si>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</si>
  <si>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</si>
  <si>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</si>
  <si>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</si>
  <si>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</si>
  <si>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</si>
  <si>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</si>
  <si>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</si>
  <si>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</si>
  <si>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</si>
  <si>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</si>
  <si>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</si>
  <si>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</si>
  <si>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</si>
  <si>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</si>
  <si>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</si>
  <si>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</si>
  <si>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</si>
  <si>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</si>
  <si>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</si>
  <si>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</si>
  <si>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</si>
  <si>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</si>
  <si>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</si>
  <si>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</si>
  <si>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</si>
  <si>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</si>
  <si>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</si>
  <si>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</si>
  <si>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</si>
  <si>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</si>
  <si>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</si>
  <si>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</si>
  <si>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</si>
  <si>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</si>
  <si>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</si>
  <si>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</si>
  <si>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</si>
  <si>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</si>
  <si>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</si>
  <si>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</si>
  <si>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</si>
  <si>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</si>
  <si>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</si>
  <si>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</si>
  <si>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</si>
  <si>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</si>
  <si>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</si>
  <si>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</si>
  <si>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</si>
  <si>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</si>
  <si>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</si>
  <si>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</si>
  <si>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</si>
  <si>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</si>
  <si>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</si>
  <si>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</si>
  <si>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</si>
  <si>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</si>
  <si>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</si>
  <si>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</si>
  <si>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</si>
  <si>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</si>
  <si>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</si>
  <si>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</si>
  <si>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</si>
  <si>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</si>
  <si>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</si>
  <si>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</si>
  <si>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</si>
  <si>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</si>
  <si>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</si>
  <si>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</si>
  <si>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</si>
  <si>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</si>
  <si>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</si>
  <si>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</si>
  <si>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</si>
  <si>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</si>
  <si>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</si>
  <si>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</si>
  <si>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</si>
  <si>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</si>
  <si>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</si>
  <si>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</si>
  <si>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</si>
  <si>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</si>
  <si>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</si>
  <si>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</si>
  <si>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</si>
  <si>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</si>
  <si>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</si>
  <si>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</si>
  <si>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</si>
  <si>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</si>
  <si>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</si>
  <si>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</si>
  <si>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</si>
  <si>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</si>
  <si>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</si>
  <si>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</si>
  <si>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</si>
  <si>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</si>
  <si>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</si>
  <si>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</si>
  <si>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</si>
  <si>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</si>
  <si>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</si>
  <si>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</si>
  <si>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</si>
  <si>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</si>
  <si>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</si>
  <si>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</si>
  <si>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</si>
  <si>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</si>
  <si>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</si>
  <si>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</si>
  <si>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</si>
  <si>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</si>
  <si>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</si>
  <si>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</si>
  <si>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</si>
  <si>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</si>
  <si>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</si>
  <si>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</si>
  <si>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</si>
  <si>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</si>
  <si>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</si>
  <si>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</si>
  <si>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</si>
  <si>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</si>
  <si>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</si>
  <si>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</si>
  <si>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</si>
  <si>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</si>
  <si>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</si>
  <si>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</si>
  <si>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</si>
  <si>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</si>
  <si>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</si>
  <si>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</si>
  <si>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</si>
  <si>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</si>
  <si>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</si>
  <si>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</si>
  <si>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</si>
  <si>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</si>
  <si>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</si>
  <si>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</si>
  <si>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</si>
  <si>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</si>
  <si>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</si>
  <si>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</si>
  <si>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</si>
  <si>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</si>
  <si>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</si>
  <si>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</si>
  <si>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</si>
  <si>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</si>
  <si>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</si>
  <si>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</si>
  <si>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</si>
  <si>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</si>
  <si>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</si>
  <si>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</si>
  <si>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</si>
  <si>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</si>
  <si>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</si>
  <si>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</si>
  <si>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</si>
  <si>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</si>
  <si>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</si>
  <si>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</si>
  <si>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</si>
  <si>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</si>
  <si>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</si>
  <si>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</si>
  <si>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</si>
  <si>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</si>
  <si>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</si>
  <si>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</si>
  <si>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</si>
  <si>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</si>
  <si>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</si>
  <si>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</si>
  <si>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</si>
  <si>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</si>
  <si>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</si>
  <si>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</si>
  <si>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</si>
  <si>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</si>
  <si>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</si>
  <si>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</si>
  <si>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</si>
  <si>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</si>
  <si>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</si>
  <si>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</si>
  <si>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</si>
  <si>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</si>
  <si>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</si>
  <si>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</si>
  <si>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</si>
  <si>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</si>
  <si>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</si>
  <si>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</si>
  <si>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</si>
  <si>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</si>
  <si>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</si>
  <si>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</si>
  <si>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</si>
  <si>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</si>
  <si>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</si>
  <si>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</si>
  <si>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</si>
  <si>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</si>
  <si>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</si>
  <si>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</si>
  <si>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</si>
  <si>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</si>
  <si>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</si>
  <si>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</si>
  <si>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</si>
  <si>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</si>
  <si>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</si>
  <si>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</si>
  <si>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</si>
  <si>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</si>
  <si>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</si>
  <si>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</si>
  <si>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</si>
  <si>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</si>
  <si>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</si>
  <si>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</si>
  <si>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</si>
  <si>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</si>
  <si>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</si>
  <si>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</si>
  <si>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</si>
  <si>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</si>
  <si>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</si>
  <si>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</si>
  <si>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</si>
  <si>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</si>
  <si>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</si>
  <si>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</si>
  <si>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</si>
  <si>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</si>
  <si>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</si>
  <si>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</si>
  <si>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</si>
  <si>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</si>
  <si>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</si>
  <si>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</si>
  <si>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</si>
  <si>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</si>
  <si>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</si>
  <si>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</si>
  <si>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</si>
  <si>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</si>
  <si>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</si>
  <si>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</si>
  <si>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</si>
  <si>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</si>
  <si>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</si>
  <si>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</si>
  <si>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</si>
  <si>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</si>
  <si>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</si>
  <si>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</si>
  <si>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</si>
  <si>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</si>
  <si>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</si>
  <si>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</si>
  <si>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</si>
  <si>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</si>
  <si>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</si>
  <si>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</si>
  <si>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</si>
  <si>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</si>
  <si>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</si>
  <si>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</si>
  <si>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</si>
  <si>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</si>
  <si>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</si>
  <si>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</si>
  <si>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</si>
  <si>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</si>
  <si>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</si>
  <si>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</si>
  <si>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</si>
  <si>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</si>
  <si>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</si>
  <si>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</si>
  <si>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</si>
  <si>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</si>
  <si>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</si>
  <si>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</si>
  <si>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</si>
  <si>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</si>
  <si>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</si>
  <si>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</si>
  <si>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</si>
  <si>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</si>
  <si>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</si>
  <si>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</si>
  <si>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</si>
  <si>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</si>
  <si>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</si>
  <si>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</si>
  <si>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</si>
  <si>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</si>
  <si>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</si>
  <si>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</si>
  <si>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</si>
  <si>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</si>
  <si>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</si>
  <si>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</si>
  <si>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</si>
  <si>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</si>
  <si>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</si>
  <si>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</si>
  <si>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</si>
  <si>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</si>
  <si>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</si>
  <si>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</si>
  <si>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</si>
  <si>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</si>
  <si>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</si>
  <si>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</si>
  <si>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</si>
  <si>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</si>
  <si>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</si>
  <si>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</si>
  <si>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</si>
  <si>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</si>
  <si>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</si>
  <si>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</si>
  <si>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</si>
  <si>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</si>
  <si>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</si>
  <si>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</si>
  <si>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</si>
  <si>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</si>
  <si>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</si>
  <si>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</si>
  <si>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</si>
  <si>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</si>
  <si>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</si>
  <si>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</si>
  <si>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</si>
  <si>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</si>
  <si>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</si>
  <si>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</si>
  <si>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</si>
  <si>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</si>
  <si>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</si>
  <si>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</si>
  <si>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</si>
  <si>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</si>
  <si>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</si>
  <si>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</si>
  <si>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</si>
  <si>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</si>
  <si>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</si>
  <si>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</si>
  <si>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</si>
  <si>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</si>
  <si>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</si>
  <si>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</si>
  <si>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</si>
  <si>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</si>
  <si>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</si>
  <si>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</si>
  <si>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</si>
  <si>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</si>
  <si>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</si>
  <si>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</si>
  <si>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</si>
  <si>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</si>
  <si>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</si>
  <si>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</si>
  <si>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</si>
  <si>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</si>
  <si>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</si>
  <si>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</si>
  <si>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</si>
  <si>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</si>
  <si>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</si>
  <si>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</si>
  <si>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</si>
  <si>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</si>
  <si>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</si>
  <si>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</si>
  <si>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</si>
  <si>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</si>
  <si>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</si>
  <si>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</si>
  <si>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</si>
  <si>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</si>
  <si>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</si>
  <si>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</si>
  <si>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</si>
  <si>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</si>
  <si>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</si>
  <si>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</si>
  <si>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</si>
  <si>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</si>
  <si>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</si>
  <si>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</si>
  <si>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</si>
  <si>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</si>
  <si>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</si>
  <si>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</si>
  <si>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</si>
  <si>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</si>
  <si>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</si>
  <si>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</si>
  <si>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</si>
  <si>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</si>
  <si>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</si>
  <si>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</si>
  <si>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</si>
  <si>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</si>
  <si>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</si>
  <si>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</si>
  <si>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</si>
  <si>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</si>
  <si>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</si>
  <si>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</si>
  <si>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</si>
  <si>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</si>
  <si>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</si>
  <si>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</si>
  <si>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</si>
  <si>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</si>
  <si>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</si>
  <si>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</si>
  <si>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</si>
  <si>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</si>
  <si>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</si>
  <si>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</si>
  <si>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</si>
  <si>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</si>
  <si>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</si>
  <si>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</si>
  <si>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</si>
  <si>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</si>
  <si>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</si>
  <si>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</si>
  <si>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</si>
  <si>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</si>
  <si>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</si>
  <si>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</si>
  <si>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</si>
  <si>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</si>
  <si>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</si>
  <si>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</si>
  <si>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</si>
  <si>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</si>
  <si>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</si>
  <si>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</si>
  <si>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</si>
  <si>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</si>
  <si>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</si>
  <si>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</si>
  <si>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</si>
  <si>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</si>
  <si>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</si>
  <si>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</si>
  <si>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</si>
  <si>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</si>
  <si>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</si>
  <si>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</si>
  <si>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</si>
  <si>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</si>
  <si>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</si>
  <si>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</si>
  <si>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</si>
  <si>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</si>
  <si>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</si>
  <si>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</si>
  <si>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</si>
  <si>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</si>
  <si>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</si>
  <si>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</si>
  <si>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</si>
  <si>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</si>
  <si>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</si>
  <si>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</si>
  <si>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</si>
  <si>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</si>
  <si>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</si>
  <si>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</si>
  <si>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</si>
  <si>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</si>
  <si>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</si>
  <si>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</si>
  <si>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</si>
  <si>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</si>
  <si>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</si>
  <si>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</si>
  <si>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</si>
  <si>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</si>
  <si>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</si>
  <si>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</si>
  <si>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</si>
  <si>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</si>
  <si>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</si>
  <si>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</si>
  <si>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</si>
  <si>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</si>
  <si>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</si>
  <si>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</si>
  <si>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</si>
  <si>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</si>
  <si>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</si>
  <si>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</si>
  <si>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</si>
  <si>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</si>
  <si>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</si>
  <si>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</si>
  <si>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</si>
  <si>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</si>
  <si>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</si>
  <si>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</si>
  <si>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</si>
  <si>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</si>
  <si>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</si>
  <si>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</si>
  <si>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</si>
  <si>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</si>
  <si>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</si>
  <si>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</si>
  <si>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</si>
  <si>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</si>
  <si>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</si>
  <si>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</si>
  <si>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</si>
  <si>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</si>
  <si>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</si>
  <si>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</si>
  <si>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</si>
  <si>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</si>
  <si>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</si>
  <si>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</si>
  <si>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</si>
  <si>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</si>
  <si>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</si>
  <si>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</si>
  <si>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</si>
  <si>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</si>
  <si>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</si>
  <si>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</si>
  <si>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</si>
  <si>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</si>
  <si>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</si>
  <si>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</si>
  <si>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</si>
  <si>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</si>
  <si>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</si>
  <si>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</si>
  <si>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</si>
  <si>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</si>
  <si>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</si>
  <si>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</si>
  <si>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</si>
  <si>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</si>
  <si>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</si>
  <si>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</si>
  <si>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</si>
  <si>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</si>
  <si>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</si>
  <si>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</si>
  <si>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</si>
  <si>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</si>
  <si>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</si>
  <si>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</si>
  <si>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</si>
  <si>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</si>
  <si>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</si>
  <si>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</si>
  <si>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</si>
  <si>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</si>
  <si>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</si>
  <si>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</si>
  <si>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</si>
  <si>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</si>
  <si>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</si>
  <si>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</si>
  <si>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</si>
  <si>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</si>
  <si>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</si>
  <si>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</si>
  <si>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</si>
  <si>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</si>
  <si>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</si>
  <si>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</si>
  <si>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</si>
  <si>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</si>
  <si>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</si>
  <si>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</si>
  <si>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</si>
  <si>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</si>
  <si>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</si>
  <si>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</si>
  <si>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</si>
  <si>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</si>
  <si>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</si>
  <si>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</si>
  <si>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</si>
  <si>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</si>
  <si>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</si>
  <si>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</si>
  <si>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</si>
  <si>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</si>
  <si>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</si>
  <si>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</si>
  <si>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</si>
  <si>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</si>
  <si>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</si>
  <si>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</si>
  <si>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</si>
  <si>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</si>
  <si>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</si>
  <si>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</si>
  <si>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</si>
  <si>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</si>
  <si>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</si>
  <si>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</si>
  <si>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</si>
  <si>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</si>
  <si>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</si>
  <si>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</si>
  <si>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</si>
  <si>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</si>
  <si>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</si>
  <si>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</si>
  <si>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</si>
  <si>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</si>
  <si>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</si>
  <si>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</si>
  <si>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</si>
  <si>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</si>
  <si>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</si>
  <si>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</si>
  <si>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</si>
  <si>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</si>
  <si>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</si>
  <si>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</si>
  <si>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</si>
  <si>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</si>
  <si>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</si>
  <si>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</si>
  <si>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</si>
  <si>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</si>
  <si>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</si>
  <si>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</si>
  <si>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</si>
  <si>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</si>
  <si>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</si>
  <si>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</si>
  <si>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</si>
  <si>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</si>
  <si>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</si>
  <si>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</si>
  <si>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</si>
  <si>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</si>
  <si>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</si>
  <si>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</si>
  <si>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</si>
  <si>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</si>
  <si>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</si>
  <si>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</si>
  <si>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</si>
  <si>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</si>
  <si>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</si>
  <si>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</si>
  <si>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</si>
  <si>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</si>
  <si>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</si>
  <si>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</si>
  <si>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</si>
  <si>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</si>
  <si>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</si>
  <si>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</si>
  <si>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</si>
  <si>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</si>
  <si>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</si>
  <si>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</si>
  <si>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</si>
  <si>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</si>
  <si>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</si>
  <si>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</si>
  <si>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</si>
  <si>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</si>
  <si>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</si>
  <si>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</si>
  <si>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</si>
  <si>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</si>
  <si>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</si>
  <si>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</si>
  <si>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</si>
  <si>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</si>
  <si>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</si>
  <si>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</si>
  <si>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</si>
  <si>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</si>
  <si>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</si>
  <si>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</si>
  <si>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</si>
  <si>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</si>
  <si>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</si>
  <si>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</si>
  <si>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</si>
  <si>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</si>
  <si>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</si>
  <si>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</si>
  <si>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</si>
  <si>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</si>
  <si>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</si>
  <si>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</si>
  <si>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</si>
  <si>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</si>
  <si>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</si>
  <si>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</si>
  <si>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</si>
  <si>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</si>
  <si>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</si>
  <si>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</si>
  <si>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</si>
  <si>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</si>
  <si>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</si>
  <si>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</si>
  <si>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</si>
  <si>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</si>
  <si>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</si>
  <si>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</si>
  <si>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</si>
  <si>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</si>
  <si>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</si>
  <si>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</si>
  <si>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</si>
  <si>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</si>
  <si>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</si>
  <si>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</si>
  <si>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</si>
  <si>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</si>
  <si>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</si>
  <si>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</si>
  <si>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</si>
  <si>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</si>
  <si>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</si>
  <si>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</si>
  <si>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</si>
  <si>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</si>
  <si>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</si>
  <si>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</si>
  <si>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</si>
  <si>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</si>
  <si>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</si>
  <si>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</si>
  <si>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</si>
  <si>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</si>
  <si>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</si>
  <si>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</si>
  <si>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</si>
  <si>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</si>
  <si>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</si>
  <si>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</si>
  <si>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</si>
  <si>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</si>
  <si>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</si>
  <si>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</si>
  <si>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</si>
  <si>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</si>
  <si>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</si>
  <si>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</si>
  <si>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</si>
  <si>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</si>
  <si>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</si>
  <si>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</si>
  <si>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</si>
  <si>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</si>
  <si>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</si>
  <si>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</si>
  <si>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</si>
  <si>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</si>
  <si>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</si>
  <si>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</si>
  <si>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</si>
  <si>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</si>
  <si>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</si>
  <si>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</si>
  <si>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</si>
  <si>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</si>
  <si>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</si>
  <si>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</si>
  <si>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</si>
  <si>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</si>
  <si>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</si>
  <si>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</si>
  <si>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</si>
  <si>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</si>
  <si>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</si>
  <si>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</si>
  <si>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</si>
  <si>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</si>
  <si>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</si>
  <si>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</si>
  <si>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</si>
  <si>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</si>
  <si>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</si>
  <si>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</si>
  <si>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</si>
  <si>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</si>
  <si>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</si>
  <si>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</si>
  <si>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</si>
  <si>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</si>
  <si>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</si>
  <si>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</si>
  <si>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</si>
  <si>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</si>
  <si>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</si>
  <si>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</si>
  <si>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</si>
  <si>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</si>
  <si>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</si>
  <si>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</si>
  <si>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</si>
  <si>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</si>
  <si>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</si>
  <si>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</si>
  <si>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</si>
  <si>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</si>
  <si>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</si>
  <si>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</si>
  <si>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</si>
  <si>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</si>
  <si>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</si>
  <si>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</si>
  <si>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</si>
  <si>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</si>
  <si>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</si>
  <si>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</si>
  <si>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</si>
  <si>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</si>
  <si>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</si>
  <si>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</si>
  <si>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</si>
  <si>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</si>
  <si>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</si>
  <si>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</si>
  <si>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</si>
  <si>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</si>
  <si>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</si>
  <si>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</si>
  <si>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</si>
  <si>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</si>
  <si>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</si>
  <si>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</si>
  <si>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</si>
  <si>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</si>
  <si>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</si>
  <si>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</si>
  <si>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</si>
  <si>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</si>
  <si>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</si>
  <si>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</si>
  <si>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</si>
  <si>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</si>
  <si>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</si>
  <si>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</si>
  <si>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</si>
  <si>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</si>
  <si>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</si>
  <si>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</si>
  <si>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</si>
  <si>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</si>
  <si>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</si>
  <si>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</si>
  <si>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</si>
  <si>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</si>
  <si>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</si>
  <si>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</si>
  <si>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</si>
  <si>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</si>
  <si>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</si>
  <si>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</si>
  <si>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</si>
  <si>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</si>
  <si>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</si>
  <si>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</si>
  <si>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</si>
  <si>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</si>
  <si>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</si>
  <si>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</si>
  <si>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</si>
  <si>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</si>
  <si>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</si>
  <si>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</si>
  <si>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</si>
  <si>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</si>
  <si>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</si>
  <si>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</si>
  <si>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</si>
  <si>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</si>
  <si>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</si>
  <si>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</si>
  <si>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</si>
  <si>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</si>
  <si>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</si>
  <si>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</si>
  <si>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</si>
  <si>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</si>
  <si>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</si>
  <si>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</si>
  <si>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</si>
  <si>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</si>
  <si>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</si>
  <si>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</si>
  <si>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</si>
  <si>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</si>
  <si>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</si>
  <si>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</si>
  <si>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</si>
  <si>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</si>
  <si>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</si>
  <si>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</si>
  <si>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</si>
  <si>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</si>
  <si>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</si>
  <si>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</si>
  <si>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</si>
  <si>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</si>
  <si>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</si>
  <si>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</si>
  <si>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</si>
  <si>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</si>
  <si>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</si>
  <si>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</si>
  <si>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</si>
  <si>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</si>
  <si>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</si>
  <si>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</si>
  <si>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</si>
  <si>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</si>
  <si>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</si>
  <si>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</si>
  <si>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</si>
  <si>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</si>
  <si>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</si>
  <si>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</si>
  <si>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</si>
  <si>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</si>
  <si>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</si>
  <si>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</si>
  <si>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</si>
  <si>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</si>
  <si>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</si>
  <si>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</si>
  <si>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</si>
  <si>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</si>
  <si>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</si>
  <si>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</si>
  <si>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</si>
  <si>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</si>
  <si>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</si>
  <si>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</si>
  <si>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</si>
  <si>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</si>
  <si>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</si>
  <si>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</si>
  <si>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</si>
  <si>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</si>
  <si>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</si>
  <si>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</si>
  <si>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</si>
  <si>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</si>
  <si>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</si>
  <si>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</si>
  <si>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</si>
  <si>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</si>
  <si>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</si>
  <si>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</si>
  <si>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</si>
  <si>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</si>
  <si>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</si>
  <si>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</si>
  <si>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</si>
  <si>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</si>
  <si>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</si>
  <si>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</si>
  <si>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</si>
  <si>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</si>
  <si>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</si>
  <si>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</si>
  <si>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</si>
  <si>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</si>
  <si>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</si>
  <si>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</si>
  <si>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</si>
  <si>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</si>
  <si>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</si>
  <si>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</si>
  <si>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</si>
  <si>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</si>
  <si>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</si>
  <si>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</si>
  <si>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</si>
  <si>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</si>
  <si>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</si>
  <si>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</si>
  <si>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</si>
  <si>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</si>
  <si>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</si>
  <si>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</si>
  <si>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</si>
  <si>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</si>
  <si>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</si>
  <si>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</si>
  <si>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</si>
  <si>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</si>
  <si>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</si>
  <si>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</si>
  <si>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</si>
  <si>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</si>
  <si>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</si>
  <si>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</si>
  <si>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</si>
  <si>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</si>
  <si>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</si>
  <si>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</si>
  <si>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</si>
  <si>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</si>
  <si>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</si>
  <si>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</si>
  <si>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</si>
  <si>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</si>
  <si>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</si>
  <si>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</si>
  <si>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</si>
  <si>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</si>
  <si>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</si>
  <si>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</si>
  <si>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</si>
  <si>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</si>
  <si>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</si>
  <si>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</si>
  <si>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</si>
  <si>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</si>
  <si>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</si>
  <si>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</si>
  <si>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</si>
  <si>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</si>
  <si>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</si>
  <si>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</si>
  <si>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</si>
  <si>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</si>
  <si>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</si>
  <si>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</si>
  <si>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</si>
  <si>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</si>
  <si>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</si>
  <si>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</si>
  <si>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</si>
  <si>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</si>
  <si>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</si>
  <si>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</si>
  <si>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</si>
  <si>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</si>
  <si>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</si>
  <si>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</si>
  <si>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</si>
  <si>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</si>
  <si>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</si>
  <si>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</si>
  <si>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</si>
  <si>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</si>
  <si>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</si>
  <si>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</si>
  <si>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</si>
  <si>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</si>
  <si>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</si>
  <si>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</si>
  <si>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</si>
  <si>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</si>
  <si>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</si>
  <si>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</si>
  <si>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</si>
  <si>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</si>
  <si>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</si>
  <si>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</si>
  <si>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</si>
  <si>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</si>
  <si>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</si>
  <si>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</si>
  <si>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</si>
  <si>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</si>
  <si>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</si>
  <si>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</si>
  <si>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</si>
  <si>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</si>
  <si>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</si>
  <si>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</si>
  <si>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</si>
  <si>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</si>
  <si>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</si>
  <si>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</si>
  <si>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</si>
  <si>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</si>
  <si>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</si>
  <si>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</si>
  <si>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</si>
  <si>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</si>
  <si>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</si>
  <si>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</si>
  <si>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</si>
  <si>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</si>
  <si>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</si>
  <si>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</si>
  <si>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</si>
  <si>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</si>
  <si>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</si>
  <si>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</si>
  <si>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</si>
  <si>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</si>
  <si>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</si>
  <si>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</si>
  <si>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</si>
  <si>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</si>
  <si>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</si>
  <si>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</si>
  <si>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</si>
  <si>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</si>
  <si>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</si>
  <si>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</si>
  <si>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</si>
  <si>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</si>
  <si>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</si>
  <si>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</si>
  <si>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</si>
  <si>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</si>
  <si>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</si>
  <si>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</si>
  <si>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</si>
  <si>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</si>
  <si>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</si>
  <si>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</si>
  <si>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</si>
  <si>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</si>
  <si>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</si>
  <si>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</si>
  <si>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</si>
  <si>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</si>
  <si>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</si>
  <si>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</si>
  <si>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</si>
  <si>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</si>
  <si>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</si>
  <si>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</si>
  <si>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</si>
  <si>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</si>
  <si>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</si>
  <si>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</si>
  <si>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</si>
  <si>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</si>
  <si>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</si>
  <si>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</si>
  <si>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</si>
  <si>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</si>
  <si>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</si>
  <si>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</si>
  <si>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</si>
  <si>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</si>
  <si>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</si>
  <si>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</si>
  <si>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</si>
  <si>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</si>
  <si>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</si>
  <si>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</si>
  <si>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</si>
  <si>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</si>
  <si>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</si>
  <si>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</si>
  <si>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</si>
  <si>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</si>
  <si>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</si>
  <si>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</si>
  <si>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</si>
  <si>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</si>
  <si>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</si>
  <si>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</si>
  <si>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</si>
  <si>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</si>
  <si>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</si>
  <si>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</si>
  <si>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</si>
  <si>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</si>
  <si>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</si>
  <si>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</si>
  <si>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</si>
  <si>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</si>
  <si>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</si>
  <si>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</si>
  <si>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</si>
  <si>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</si>
  <si>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</si>
  <si>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</si>
  <si>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</si>
  <si>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</si>
  <si>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</si>
  <si>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</si>
  <si>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</si>
  <si>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</si>
  <si>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</si>
  <si>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</si>
  <si>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</si>
  <si>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</si>
  <si>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</si>
  <si>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</si>
  <si>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</si>
  <si>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</si>
  <si>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</si>
  <si>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</si>
  <si>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</si>
  <si>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</si>
  <si>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</si>
  <si>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</si>
  <si>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</si>
  <si>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</si>
  <si>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</si>
  <si>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</si>
  <si>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</si>
  <si>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</si>
  <si>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</si>
  <si>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</si>
  <si>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</si>
  <si>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</si>
  <si>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</si>
  <si>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</si>
  <si>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</si>
  <si>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</si>
  <si>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</si>
  <si>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</si>
  <si>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</si>
  <si>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</si>
  <si>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</si>
  <si>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</si>
  <si>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</si>
  <si>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</si>
  <si>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</si>
  <si>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</si>
  <si>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</si>
  <si>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</si>
  <si>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</si>
  <si>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</si>
  <si>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</si>
  <si>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</si>
  <si>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</si>
  <si>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</si>
  <si>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</si>
  <si>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</si>
  <si>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</si>
  <si>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</si>
  <si>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</si>
  <si>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</si>
  <si>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</si>
  <si>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</si>
  <si>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</si>
  <si>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</si>
  <si>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</si>
  <si>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</si>
  <si>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</si>
  <si>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</si>
  <si>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</si>
  <si>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</si>
  <si>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</si>
  <si>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</si>
  <si>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</si>
  <si>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</si>
  <si>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</si>
  <si>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</si>
  <si>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</si>
  <si>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</si>
  <si>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</si>
  <si>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</si>
  <si>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</si>
  <si>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</si>
  <si>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</si>
  <si>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</si>
  <si>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</si>
  <si>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</si>
  <si>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</si>
  <si>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</si>
  <si>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</si>
  <si>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</si>
  <si>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</si>
  <si>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</si>
  <si>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</si>
  <si>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</si>
  <si>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</si>
  <si>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</si>
  <si>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</si>
  <si>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</si>
  <si>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</si>
  <si>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</si>
  <si>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</si>
  <si>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</si>
  <si>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</si>
  <si>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</si>
  <si>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</si>
  <si>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</si>
  <si>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</si>
  <si>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</si>
  <si>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</si>
  <si>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</si>
  <si>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</si>
  <si>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</si>
  <si>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</si>
  <si>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</si>
  <si>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</si>
  <si>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</si>
  <si>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</si>
  <si>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</si>
  <si>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</si>
  <si>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</si>
  <si>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</si>
  <si>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</si>
  <si>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</si>
  <si>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</si>
  <si>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</si>
  <si>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</si>
  <si>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</si>
  <si>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</si>
  <si>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</si>
  <si>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</si>
  <si>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</si>
  <si>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</si>
  <si>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</si>
  <si>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</si>
  <si>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</si>
  <si>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</si>
  <si>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</si>
  <si>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</si>
  <si>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</si>
  <si>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</si>
  <si>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</si>
  <si>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</si>
  <si>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</si>
  <si>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</si>
  <si>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</si>
  <si>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</si>
  <si>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</si>
  <si>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</si>
  <si>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</si>
  <si>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</si>
  <si>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</si>
  <si>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</si>
  <si>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</si>
  <si>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</si>
  <si>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</si>
  <si>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</si>
  <si>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</si>
  <si>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</si>
  <si>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</si>
  <si>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</si>
  <si>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</si>
  <si>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</si>
  <si>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</si>
  <si>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</si>
  <si>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</si>
  <si>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</si>
  <si>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</si>
  <si>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</si>
  <si>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</si>
  <si>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</si>
  <si>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</si>
  <si>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</si>
  <si>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</si>
  <si>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</si>
  <si>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</si>
  <si>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</si>
  <si>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</si>
  <si>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</si>
  <si>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</si>
  <si>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</si>
  <si>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</si>
  <si>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</si>
  <si>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</si>
  <si>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</si>
  <si>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</si>
  <si>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</si>
  <si>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</si>
  <si>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</si>
  <si>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</si>
  <si>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</si>
  <si>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</si>
  <si>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</si>
  <si>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</si>
  <si>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</si>
  <si>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</si>
  <si>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</si>
  <si>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</si>
  <si>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</si>
  <si>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</si>
  <si>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</si>
  <si>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</si>
  <si>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</si>
  <si>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</si>
  <si>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</si>
  <si>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</si>
  <si>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</si>
  <si>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</si>
  <si>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</si>
  <si>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</si>
  <si>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</si>
  <si>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</si>
  <si>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</si>
  <si>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</si>
  <si>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</si>
  <si>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</si>
  <si>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</si>
  <si>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</si>
  <si>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</si>
  <si>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</si>
  <si>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</si>
  <si>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</si>
  <si>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</si>
  <si>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</si>
  <si>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</si>
  <si>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</si>
  <si>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</si>
  <si>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</si>
  <si>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</si>
  <si>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</si>
  <si>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</si>
  <si>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</si>
  <si>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</si>
  <si>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</si>
  <si>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</si>
  <si>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</si>
  <si>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</si>
  <si>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</si>
  <si>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</si>
  <si>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</si>
  <si>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</si>
  <si>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</si>
  <si>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</si>
  <si>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</si>
  <si>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</si>
  <si>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</si>
  <si>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</si>
  <si>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</si>
  <si>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</si>
  <si>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</si>
  <si>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</si>
  <si>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</si>
  <si>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</si>
  <si>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</si>
  <si>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</si>
  <si>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</si>
  <si>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</si>
  <si>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</si>
  <si>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</si>
  <si>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</si>
  <si>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</si>
  <si>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</si>
  <si>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</si>
  <si>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</si>
  <si>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</si>
  <si>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</si>
  <si>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</si>
  <si>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</si>
  <si>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</si>
  <si>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</si>
  <si>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</si>
  <si>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</si>
  <si>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</si>
  <si>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</si>
  <si>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</si>
  <si>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</si>
  <si>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</si>
  <si>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</si>
  <si>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</si>
  <si>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</si>
  <si>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</si>
  <si>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</si>
  <si>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</si>
  <si>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</si>
  <si>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</si>
  <si>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</si>
  <si>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</si>
  <si>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</si>
  <si>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</si>
  <si>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</si>
  <si>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</si>
  <si>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</si>
  <si>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</si>
  <si>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</si>
  <si>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</si>
  <si>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</si>
  <si>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</si>
  <si>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</si>
  <si>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</si>
  <si>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</si>
  <si>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</si>
  <si>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</si>
  <si>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</si>
  <si>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</si>
  <si>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</si>
  <si>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</si>
  <si>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</si>
  <si>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</si>
  <si>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</si>
  <si>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</si>
  <si>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</si>
  <si>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</si>
  <si>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</si>
  <si>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</si>
  <si>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</si>
  <si>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</si>
  <si>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</si>
  <si>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</si>
  <si>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</si>
  <si>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</si>
  <si>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</si>
  <si>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</si>
  <si>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</si>
  <si>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</si>
  <si>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</si>
  <si>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</si>
  <si>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</si>
  <si>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</si>
  <si>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</si>
  <si>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</si>
  <si>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</si>
  <si>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</si>
  <si>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</si>
  <si>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</si>
  <si>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</si>
  <si>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</si>
  <si>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</si>
  <si>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</si>
  <si>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</si>
  <si>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</si>
  <si>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</si>
  <si>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</si>
  <si>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</si>
  <si>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</si>
  <si>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</si>
  <si>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</si>
  <si>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</si>
  <si>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</si>
  <si>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</si>
  <si>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</si>
  <si>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</si>
  <si>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</si>
  <si>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</si>
  <si>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</si>
  <si>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</si>
  <si>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</si>
  <si>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</si>
  <si>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</si>
  <si>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</si>
  <si>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</si>
  <si>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</si>
  <si>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</si>
  <si>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</si>
  <si>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</si>
  <si>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</si>
  <si>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</si>
  <si>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</si>
  <si>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</si>
  <si>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</si>
  <si>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</si>
  <si>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</si>
  <si>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</si>
  <si>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</si>
  <si>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</si>
  <si>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</si>
  <si>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</si>
  <si>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</si>
  <si>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</si>
  <si>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</si>
  <si>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</si>
  <si>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</si>
  <si>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</si>
  <si>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</si>
  <si>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</si>
  <si>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</si>
  <si>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</si>
  <si>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</si>
  <si>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</si>
  <si>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</si>
  <si>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</si>
  <si>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</si>
  <si>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</si>
  <si>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</si>
  <si>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</si>
  <si>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</si>
  <si>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</si>
  <si>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</si>
  <si>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</si>
  <si>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</si>
  <si>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</si>
  <si>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</si>
  <si>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</si>
  <si>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</si>
  <si>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</si>
  <si>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</si>
  <si>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</si>
  <si>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</si>
  <si>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</si>
  <si>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</si>
  <si>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</si>
  <si>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</si>
  <si>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</si>
  <si>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</si>
  <si>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</si>
  <si>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</si>
  <si>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</si>
  <si>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</si>
  <si>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</si>
  <si>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</si>
  <si>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</si>
  <si>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</si>
  <si>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</si>
  <si>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</si>
  <si>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</si>
  <si>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</si>
  <si>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</si>
  <si>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</si>
  <si>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</si>
  <si>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</si>
  <si>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</si>
  <si>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</si>
  <si>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</si>
  <si>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</si>
  <si>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</si>
  <si>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</si>
  <si>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</si>
  <si>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</si>
  <si>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</si>
  <si>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</si>
  <si>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</si>
  <si>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</si>
  <si>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</si>
  <si>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</si>
  <si>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</si>
  <si>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</si>
  <si>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</si>
  <si>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</si>
  <si>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</si>
  <si>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</si>
  <si>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</si>
  <si>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</si>
  <si>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</si>
  <si>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</si>
  <si>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</si>
  <si>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</si>
  <si>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</si>
  <si>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</si>
  <si>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</si>
  <si>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</si>
  <si>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</si>
  <si>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</si>
  <si>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</si>
  <si>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</si>
  <si>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</si>
  <si>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</si>
  <si>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</si>
  <si>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</si>
  <si>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</si>
  <si>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</si>
  <si>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</si>
  <si>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</si>
  <si>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</si>
  <si>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</si>
  <si>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</si>
  <si>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</si>
  <si>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</si>
  <si>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</si>
  <si>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</si>
  <si>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</si>
  <si>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</si>
  <si>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</si>
  <si>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</si>
  <si>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</si>
  <si>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</si>
  <si>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</si>
  <si>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</si>
  <si>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</si>
  <si>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</si>
  <si>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</si>
  <si>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</si>
  <si>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</si>
  <si>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</si>
  <si>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</si>
  <si>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</si>
  <si>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</si>
  <si>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</si>
  <si>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</si>
  <si>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</si>
  <si>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</si>
  <si>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</si>
  <si>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</si>
  <si>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</si>
  <si>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</si>
  <si>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</si>
  <si>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</si>
  <si>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</si>
  <si>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</si>
  <si>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</si>
  <si>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</si>
  <si>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</si>
  <si>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</si>
  <si>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</si>
  <si>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</si>
  <si>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</si>
  <si>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</si>
  <si>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</si>
  <si>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</si>
  <si>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</si>
  <si>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</si>
  <si>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</si>
  <si>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</si>
  <si>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</si>
  <si>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</si>
  <si>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</si>
  <si>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</si>
  <si>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</si>
  <si>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</si>
  <si>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</si>
  <si>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</si>
  <si>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</si>
  <si>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</si>
  <si>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</si>
  <si>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</si>
  <si>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</si>
  <si>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</si>
  <si>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</si>
  <si>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</si>
  <si>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</si>
  <si>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</si>
  <si>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</si>
  <si>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</si>
  <si>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</si>
  <si>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</si>
  <si>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</si>
  <si>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</si>
  <si>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</si>
  <si>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</si>
  <si>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</si>
  <si>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</si>
  <si>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</si>
  <si>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</si>
  <si>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</si>
  <si>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</si>
  <si>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</si>
  <si>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</si>
  <si>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</si>
  <si>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</si>
  <si>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</si>
  <si>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</si>
  <si>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</si>
  <si>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</si>
  <si>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</si>
  <si>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</si>
  <si>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</si>
  <si>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</si>
  <si>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</si>
  <si>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</si>
  <si>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</si>
  <si>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</si>
  <si>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</si>
  <si>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</si>
  <si>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</si>
  <si>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</si>
  <si>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</si>
  <si>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</si>
  <si>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</si>
  <si>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</si>
  <si>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</si>
  <si>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</si>
  <si>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</si>
  <si>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</si>
  <si>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</si>
  <si>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</si>
  <si>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</si>
  <si>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</si>
  <si>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</si>
  <si>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</si>
  <si>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</si>
  <si>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</si>
  <si>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</si>
  <si>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</si>
  <si>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</si>
  <si>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</si>
  <si>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</si>
  <si>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</si>
  <si>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</si>
  <si>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</si>
  <si>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</si>
  <si>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</si>
  <si>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</si>
  <si>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</si>
  <si>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</si>
  <si>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</si>
  <si>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</si>
  <si>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</si>
  <si>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</si>
  <si>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</si>
  <si>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</si>
  <si>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</si>
  <si>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</si>
  <si>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</si>
  <si>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</si>
  <si>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</si>
  <si>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</si>
  <si>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</si>
  <si>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</si>
  <si>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</si>
  <si>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</si>
  <si>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</si>
  <si>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</si>
  <si>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</si>
  <si>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</si>
  <si>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</si>
  <si>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</si>
  <si>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</si>
  <si>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</si>
  <si>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</si>
  <si>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</si>
  <si>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</si>
  <si>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</si>
  <si>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</si>
  <si>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</si>
  <si>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</si>
  <si>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</si>
  <si>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</si>
  <si>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</si>
  <si>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</si>
  <si>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</si>
  <si>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</si>
  <si>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</si>
  <si>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</si>
  <si>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</si>
  <si>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</si>
  <si>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</si>
  <si>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</si>
  <si>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</si>
  <si>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</si>
  <si>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</si>
  <si>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</si>
  <si>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</si>
  <si>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</si>
  <si>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</si>
  <si>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</si>
  <si>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</si>
  <si>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</si>
  <si>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</si>
  <si>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</si>
  <si>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</si>
  <si>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</si>
  <si>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</si>
  <si>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</si>
  <si>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</si>
  <si>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</si>
  <si>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</si>
  <si>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</si>
  <si>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</si>
  <si>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</si>
  <si>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</si>
  <si>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</si>
  <si>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</si>
  <si>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</si>
  <si>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</si>
  <si>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</si>
  <si>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</si>
  <si>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</si>
  <si>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</si>
  <si>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</si>
  <si>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</si>
  <si>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</si>
  <si>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</si>
  <si>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</si>
  <si>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</si>
  <si>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</si>
  <si>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</si>
  <si>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</si>
  <si>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</si>
  <si>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</si>
  <si>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</si>
  <si>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</si>
  <si>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</si>
  <si>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</si>
  <si>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</si>
  <si>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</si>
  <si>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</si>
  <si>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</si>
  <si>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</si>
  <si>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</si>
  <si>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</si>
  <si>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</si>
  <si>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</si>
  <si>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</si>
  <si>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</si>
  <si>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</si>
  <si>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</si>
  <si>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</si>
  <si>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</si>
  <si>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</si>
  <si>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</si>
  <si>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</si>
  <si>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</si>
  <si>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</si>
  <si>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</si>
  <si>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</si>
  <si>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</si>
  <si>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</si>
  <si>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</si>
  <si>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</si>
  <si>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</si>
  <si>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</si>
  <si>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</si>
  <si>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</si>
  <si>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</si>
  <si>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</si>
  <si>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</si>
  <si>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</si>
  <si>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</si>
  <si>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</si>
  <si>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</si>
  <si>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</si>
  <si>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</si>
  <si>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</si>
  <si>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</si>
  <si>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</si>
  <si>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</si>
  <si>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</si>
  <si>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</si>
  <si>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</si>
  <si>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</si>
  <si>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</si>
  <si>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</si>
  <si>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</si>
  <si>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</si>
  <si>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</si>
  <si>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</si>
  <si>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</si>
  <si>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</si>
  <si>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</si>
  <si>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</si>
  <si>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</si>
  <si>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</si>
  <si>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</si>
  <si>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</si>
  <si>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</si>
  <si>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</si>
  <si>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</si>
  <si>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</si>
  <si>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</si>
  <si>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</si>
  <si>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</si>
  <si>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</si>
  <si>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</si>
  <si>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</si>
  <si>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</si>
  <si>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</si>
  <si>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</si>
  <si>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</si>
  <si>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</si>
  <si>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</si>
  <si>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</si>
  <si>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</si>
  <si>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</si>
  <si>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</si>
  <si>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</si>
  <si>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</si>
  <si>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</si>
  <si>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</si>
  <si>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</si>
  <si>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</si>
  <si>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</si>
  <si>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</si>
  <si>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</si>
  <si>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</si>
  <si>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</si>
  <si>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</si>
  <si>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</si>
  <si>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</si>
  <si>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</si>
  <si>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</si>
  <si>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</si>
  <si>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</si>
  <si>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</si>
  <si>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</si>
  <si>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</si>
  <si>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</si>
  <si>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</si>
  <si>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</si>
  <si>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</si>
  <si>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</si>
  <si>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</si>
  <si>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</si>
  <si>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</si>
  <si>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</si>
  <si>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</si>
  <si>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</si>
  <si>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</si>
  <si>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</si>
  <si>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</si>
  <si>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</si>
  <si>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</si>
  <si>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</si>
  <si>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</si>
  <si>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</si>
  <si>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</si>
  <si>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</si>
  <si>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</si>
  <si>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</si>
  <si>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</si>
  <si>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</si>
  <si>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</si>
  <si>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</si>
  <si>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</si>
  <si>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</si>
  <si>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</si>
  <si>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</si>
  <si>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</si>
  <si>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</si>
  <si>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</si>
  <si>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</si>
  <si>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</si>
  <si>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</si>
  <si>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</si>
  <si>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</si>
  <si>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</si>
  <si>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</si>
  <si>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</si>
  <si>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</si>
  <si>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</si>
  <si>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</si>
  <si>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</si>
  <si>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</si>
  <si>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</si>
  <si>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</si>
  <si>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</si>
  <si>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</si>
  <si>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</si>
  <si>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</si>
  <si>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</si>
  <si>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</si>
  <si>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</si>
  <si>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</si>
  <si>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</si>
  <si>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</si>
  <si>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</si>
  <si>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</si>
  <si>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</si>
  <si>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</si>
  <si>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</si>
  <si>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</si>
  <si>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</si>
  <si>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</si>
  <si>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</si>
  <si>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</si>
  <si>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</si>
  <si>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</si>
  <si>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</si>
  <si>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</si>
  <si>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</si>
  <si>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</si>
  <si>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</si>
  <si>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</si>
  <si>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</si>
  <si>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</si>
  <si>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</si>
  <si>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</si>
  <si>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</si>
  <si>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</si>
  <si>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</si>
  <si>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</si>
  <si>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</si>
  <si>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</si>
  <si>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</si>
  <si>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</si>
  <si>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</si>
  <si>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</si>
  <si>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</si>
  <si>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</si>
  <si>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</si>
  <si>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</si>
  <si>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</si>
  <si>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</si>
  <si>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</si>
  <si>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</si>
  <si>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</si>
  <si>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</si>
  <si>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</si>
  <si>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</si>
  <si>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</si>
  <si>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</si>
  <si>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</si>
  <si>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</si>
  <si>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</si>
  <si>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</si>
  <si>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</si>
  <si>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</si>
  <si>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</si>
  <si>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</si>
  <si>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</si>
  <si>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</si>
  <si>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</si>
  <si>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</si>
  <si>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</si>
  <si>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</si>
  <si>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</si>
  <si>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</si>
  <si>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</si>
  <si>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</si>
  <si>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</si>
  <si>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</si>
  <si>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</si>
  <si>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</si>
  <si>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</si>
  <si>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</si>
  <si>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</si>
  <si>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</si>
  <si>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</si>
  <si>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</si>
  <si>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</si>
  <si>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</si>
  <si>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</si>
  <si>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</si>
  <si>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</si>
  <si>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</si>
  <si>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</si>
  <si>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</si>
  <si>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</si>
  <si>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</si>
  <si>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</si>
  <si>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</si>
  <si>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</si>
  <si>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</si>
  <si>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</si>
  <si>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</si>
  <si>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</si>
  <si>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</si>
  <si>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</si>
  <si>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</si>
  <si>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</si>
  <si>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</si>
  <si>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</si>
  <si>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</si>
  <si>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</si>
  <si>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</si>
  <si>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</si>
  <si>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</si>
  <si>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</si>
  <si>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</si>
  <si>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</si>
  <si>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</si>
  <si>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</si>
  <si>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</si>
  <si>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</si>
  <si>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</si>
  <si>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</si>
  <si>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</si>
  <si>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</si>
  <si>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</si>
  <si>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</si>
  <si>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</si>
  <si>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</si>
  <si>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</si>
  <si>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</si>
  <si>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</si>
  <si>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</si>
  <si>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</si>
  <si>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</si>
  <si>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</si>
  <si>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</si>
  <si>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</si>
  <si>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</si>
  <si>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</si>
  <si>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</si>
  <si>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</si>
  <si>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</si>
  <si>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</si>
  <si>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</si>
  <si>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</si>
  <si>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</si>
  <si>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</si>
  <si>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</si>
  <si>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</si>
  <si>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</si>
  <si>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</si>
  <si>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</si>
  <si>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</si>
  <si>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</si>
  <si>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</si>
  <si>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</si>
  <si>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</si>
  <si>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</si>
  <si>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</si>
  <si>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</si>
  <si>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</si>
  <si>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</si>
  <si>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</si>
  <si>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</si>
  <si>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</si>
  <si>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</si>
  <si>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</si>
  <si>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</si>
  <si>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</si>
  <si>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</si>
  <si>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</si>
  <si>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</si>
  <si>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</si>
  <si>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</si>
  <si>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</si>
  <si>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</si>
  <si>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</si>
  <si>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</si>
  <si>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</si>
  <si>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</si>
  <si>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</si>
  <si>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</si>
  <si>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</si>
  <si>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</si>
  <si>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</si>
  <si>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</si>
  <si>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</si>
  <si>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</si>
  <si>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</si>
  <si>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</si>
  <si>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</si>
  <si>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</si>
  <si>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</si>
  <si>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</si>
  <si>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</si>
  <si>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</si>
  <si>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</si>
  <si>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</si>
  <si>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</si>
  <si>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</si>
  <si>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</si>
  <si>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</si>
  <si>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</si>
  <si>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</si>
  <si>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</si>
  <si>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</si>
  <si>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</si>
  <si>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</si>
  <si>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</si>
  <si>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</si>
  <si>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</si>
  <si>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</si>
  <si>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</si>
  <si>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</si>
  <si>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</si>
  <si>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</si>
  <si>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</si>
  <si>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</si>
  <si>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</si>
  <si>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</si>
  <si>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</si>
  <si>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</si>
  <si>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</si>
  <si>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</si>
  <si>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</si>
  <si>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</si>
  <si>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</si>
  <si>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</si>
  <si>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</si>
  <si>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</si>
  <si>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</si>
  <si>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</si>
  <si>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</si>
  <si>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</si>
  <si>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</si>
  <si>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</si>
  <si>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</si>
  <si>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</si>
  <si>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</si>
  <si>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</si>
  <si>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</si>
  <si>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</si>
  <si>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</si>
  <si>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</si>
  <si>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</si>
  <si>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</si>
  <si>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</si>
  <si>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</si>
  <si>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</si>
  <si>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</si>
  <si>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</si>
  <si>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</si>
  <si>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</si>
  <si>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</si>
  <si>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</si>
  <si>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</si>
  <si>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</si>
  <si>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</si>
  <si>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</si>
  <si>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</si>
  <si>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</si>
  <si>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</si>
  <si>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</si>
  <si>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</si>
  <si>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</si>
  <si>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</si>
  <si>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</si>
  <si>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</si>
  <si>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</si>
  <si>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</si>
  <si>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</si>
  <si>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</si>
  <si>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</si>
  <si>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</si>
  <si>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</si>
  <si>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</si>
  <si>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</si>
  <si>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</si>
  <si>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</si>
  <si>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</si>
  <si>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</si>
  <si>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</si>
  <si>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</si>
  <si>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</si>
  <si>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</si>
  <si>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</si>
  <si>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</si>
  <si>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</si>
  <si>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</si>
  <si>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</si>
  <si>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</si>
  <si>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</si>
  <si>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</si>
  <si>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</si>
  <si>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</si>
  <si>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</si>
  <si>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</si>
  <si>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</si>
  <si>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</si>
  <si>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</si>
  <si>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</si>
  <si>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</si>
  <si>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</si>
  <si>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</si>
  <si>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</si>
  <si>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</si>
  <si>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</si>
  <si>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</si>
  <si>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</si>
  <si>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</si>
  <si>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</si>
  <si>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</si>
  <si>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</si>
  <si>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</si>
  <si>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</si>
  <si>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</si>
  <si>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</si>
  <si>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</si>
  <si>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</si>
  <si>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</si>
  <si>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</si>
  <si>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</si>
  <si>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</si>
  <si>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</si>
  <si>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</si>
  <si>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</si>
  <si>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</si>
  <si>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</si>
  <si>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</si>
  <si>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</si>
  <si>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</si>
  <si>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</si>
  <si>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</si>
  <si>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</si>
  <si>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</si>
  <si>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</si>
  <si>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</si>
  <si>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</si>
  <si>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</si>
  <si>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</si>
  <si>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</si>
  <si>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</si>
  <si>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</si>
  <si>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</si>
  <si>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</si>
  <si>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</si>
  <si>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</si>
  <si>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</si>
  <si>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</si>
  <si>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</si>
  <si>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</si>
  <si>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</si>
  <si>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</si>
  <si>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</si>
  <si>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</si>
  <si>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</si>
  <si>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</si>
  <si>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</si>
  <si>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</si>
  <si>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</si>
  <si>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</si>
  <si>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</si>
  <si>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</si>
  <si>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</si>
  <si>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</si>
  <si>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</si>
  <si>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</si>
  <si>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</si>
  <si>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</si>
  <si>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</si>
  <si>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</si>
  <si>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</si>
  <si>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</si>
  <si>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</si>
  <si>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</si>
  <si>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</si>
  <si>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</si>
  <si>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</si>
  <si>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</si>
  <si>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</si>
  <si>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</si>
  <si>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</si>
  <si>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</si>
  <si>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</si>
  <si>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</si>
  <si>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</si>
  <si>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</si>
  <si>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</si>
  <si>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</si>
  <si>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</si>
  <si>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</si>
  <si>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</si>
  <si>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</si>
  <si>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</si>
  <si>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</si>
  <si>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</si>
  <si>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</si>
  <si>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</si>
  <si>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</si>
  <si>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</si>
  <si>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</si>
  <si>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</si>
  <si>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</si>
  <si>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</si>
  <si>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</si>
  <si>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</si>
  <si>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</si>
  <si>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</si>
  <si>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</si>
  <si>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</si>
  <si>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</si>
  <si>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</si>
  <si>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</si>
  <si>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</si>
  <si>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</si>
  <si>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</si>
  <si>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</si>
  <si>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</si>
  <si>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</si>
  <si>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</si>
  <si>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</si>
  <si>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</si>
  <si>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</si>
  <si>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</si>
  <si>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</si>
  <si>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</si>
  <si>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</si>
  <si>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</si>
  <si>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</si>
  <si>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</si>
  <si>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</si>
  <si>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</si>
  <si>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</si>
  <si>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</si>
  <si>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</si>
  <si>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</si>
  <si>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</si>
  <si>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</si>
  <si>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</si>
  <si>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</si>
  <si>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</si>
  <si>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</si>
  <si>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</si>
  <si>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</si>
  <si>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</si>
  <si>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</si>
  <si>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</si>
  <si>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</si>
  <si>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</si>
  <si>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</si>
  <si>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</si>
  <si>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</si>
  <si>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</si>
  <si>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</si>
  <si>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</si>
  <si>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</si>
  <si>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</si>
  <si>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</si>
  <si>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</si>
  <si>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</si>
  <si>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</si>
  <si>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</si>
  <si>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</si>
  <si>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</si>
  <si>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</si>
  <si>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</si>
  <si>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</si>
  <si>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</si>
  <si>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</si>
  <si>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</si>
  <si>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</si>
  <si>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</si>
  <si>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</si>
  <si>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</si>
  <si>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</si>
  <si>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</si>
  <si>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</si>
  <si>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</si>
  <si>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</si>
  <si>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</si>
  <si>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</si>
  <si>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</si>
  <si>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</si>
  <si>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</si>
  <si>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</si>
  <si>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</si>
  <si>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</si>
  <si>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</si>
  <si>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</si>
  <si>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</si>
  <si>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</si>
  <si>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</si>
  <si>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</si>
  <si>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</si>
  <si>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</si>
  <si>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</si>
  <si>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</si>
  <si>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</si>
  <si>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</si>
  <si>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</si>
  <si>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</si>
  <si>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</si>
  <si>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</si>
  <si>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</si>
  <si>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</si>
  <si>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</si>
  <si>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</si>
  <si>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</si>
  <si>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</si>
  <si>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</si>
  <si>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</si>
  <si>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</si>
  <si>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</si>
  <si>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</si>
  <si>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</si>
  <si>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</si>
  <si>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</si>
  <si>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</si>
  <si>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</si>
  <si>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</si>
  <si>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</si>
  <si>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</si>
  <si>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</si>
  <si>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</si>
  <si>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</si>
  <si>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</si>
  <si>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</si>
  <si>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</si>
  <si>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</si>
  <si>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</si>
  <si>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</si>
  <si>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</si>
  <si>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</si>
  <si>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</si>
  <si>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</si>
  <si>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</si>
  <si>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</si>
  <si>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</si>
  <si>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</si>
  <si>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</si>
  <si>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</si>
  <si>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</si>
  <si>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</si>
  <si>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</si>
  <si>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</si>
  <si>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</si>
  <si>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</si>
  <si>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</si>
  <si>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</si>
  <si>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</si>
  <si>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</si>
  <si>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</si>
  <si>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</si>
  <si>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</si>
  <si>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</si>
  <si>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</si>
  <si>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</si>
  <si>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</si>
  <si>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</si>
  <si>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</si>
  <si>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</si>
  <si>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</si>
  <si>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</si>
  <si>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</si>
  <si>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</si>
  <si>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</si>
  <si>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</si>
  <si>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</si>
  <si>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</si>
  <si>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</si>
  <si>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</si>
  <si>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</si>
  <si>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</si>
  <si>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</si>
  <si>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</si>
  <si>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</si>
  <si>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</si>
  <si>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</si>
  <si>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</si>
  <si>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</si>
  <si>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</si>
  <si>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</si>
  <si>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</si>
  <si>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</si>
  <si>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</si>
  <si>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</si>
  <si>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</si>
  <si>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</si>
  <si>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</si>
  <si>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</si>
  <si>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</si>
  <si>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</si>
  <si>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</si>
  <si>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</si>
  <si>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</si>
  <si>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</si>
  <si>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</si>
  <si>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</si>
  <si>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</si>
  <si>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</si>
  <si>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</si>
  <si>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</si>
  <si>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</si>
  <si>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</si>
  <si>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</si>
  <si>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</si>
  <si>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</si>
  <si>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</si>
  <si>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</si>
  <si>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</si>
  <si>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</si>
  <si>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</si>
  <si>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</si>
  <si>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</si>
  <si>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</si>
  <si>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</si>
  <si>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</si>
  <si>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</si>
  <si>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</si>
  <si>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</si>
  <si>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</si>
  <si>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</si>
  <si>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</si>
  <si>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</si>
  <si>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</si>
  <si>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</si>
  <si>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</si>
  <si>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</si>
  <si>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</si>
  <si>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</si>
  <si>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</si>
  <si>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</si>
  <si>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</si>
  <si>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</si>
  <si>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</si>
  <si>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</si>
  <si>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</si>
  <si>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</si>
  <si>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</si>
  <si>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</si>
  <si>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</si>
  <si>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</si>
  <si>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</si>
  <si>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</si>
  <si>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</si>
  <si>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</si>
  <si>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</si>
  <si>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</si>
  <si>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</si>
  <si>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</si>
  <si>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</si>
  <si>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</si>
  <si>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</si>
  <si>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</si>
  <si>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</si>
  <si>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</si>
  <si>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</si>
  <si>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</si>
  <si>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</si>
  <si>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</si>
  <si>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</si>
  <si>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</si>
  <si>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</si>
  <si>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</si>
  <si>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</si>
  <si>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</si>
  <si>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</si>
  <si>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</si>
  <si>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</si>
  <si>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</si>
  <si>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</si>
  <si>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</si>
  <si>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</si>
  <si>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</si>
  <si>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</si>
  <si>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</si>
  <si>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</si>
  <si>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</si>
  <si>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</si>
  <si>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</si>
  <si>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</si>
  <si>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</si>
  <si>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</si>
  <si>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</si>
  <si>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</si>
  <si>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</si>
  <si>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</si>
  <si>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</si>
  <si>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</si>
  <si>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</si>
  <si>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</si>
  <si>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</si>
  <si>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</si>
  <si>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</si>
  <si>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</si>
  <si>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</si>
  <si>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</si>
  <si>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</si>
  <si>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</si>
  <si>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</si>
  <si>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</si>
  <si>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</si>
  <si>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</si>
  <si>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</si>
  <si>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</si>
  <si>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</si>
  <si>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</si>
  <si>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</si>
  <si>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</si>
  <si>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</si>
  <si>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</si>
  <si>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</si>
  <si>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</si>
  <si>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</si>
  <si>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</si>
  <si>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</si>
  <si>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</si>
  <si>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</si>
  <si>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</si>
  <si>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</si>
  <si>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</si>
  <si>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</si>
  <si>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</si>
  <si>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</si>
  <si>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</si>
  <si>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</si>
  <si>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</si>
  <si>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</si>
  <si>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</si>
  <si>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</si>
  <si>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</si>
  <si>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</si>
  <si>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</si>
  <si>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</si>
  <si>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</si>
  <si>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</si>
  <si>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</si>
  <si>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</si>
  <si>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</si>
  <si>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</si>
  <si>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</si>
  <si>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</si>
  <si>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</si>
  <si>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</si>
  <si>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</si>
  <si>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</si>
  <si>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</si>
  <si>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</si>
  <si>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</si>
  <si>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</si>
  <si>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</si>
  <si>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</si>
  <si>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</si>
  <si>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</si>
  <si>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</si>
  <si>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</si>
  <si>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</si>
  <si>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</si>
  <si>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</si>
  <si>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</si>
  <si>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</si>
  <si>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</si>
  <si>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</si>
  <si>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</si>
  <si>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</si>
  <si>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</si>
  <si>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</si>
  <si>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</si>
  <si>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</si>
  <si>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</si>
  <si>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</si>
  <si>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</si>
  <si>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</si>
  <si>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</si>
  <si>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</si>
  <si>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</si>
  <si>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</si>
  <si>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</si>
  <si>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</si>
  <si>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</si>
  <si>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</si>
  <si>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</si>
  <si>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</si>
  <si>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</si>
  <si>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</si>
  <si>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</si>
  <si>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</si>
  <si>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</si>
  <si>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</si>
  <si>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</si>
  <si>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</si>
  <si>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</si>
  <si>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</si>
  <si>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</si>
  <si>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</si>
  <si>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</si>
  <si>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</si>
  <si>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</si>
  <si>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</si>
  <si>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</si>
  <si>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</si>
  <si>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</si>
  <si>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</si>
  <si>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</si>
  <si>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</si>
  <si>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</si>
  <si>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</si>
  <si>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</si>
  <si>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</si>
  <si>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</si>
  <si>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</si>
  <si>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</si>
  <si>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</si>
  <si>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</si>
  <si>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</si>
  <si>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</si>
  <si>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</si>
  <si>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</si>
  <si>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</si>
  <si>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</si>
  <si>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</si>
  <si>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</si>
  <si>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</si>
  <si>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</si>
  <si>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</si>
  <si>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</si>
  <si>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</si>
  <si>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</si>
  <si>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</si>
  <si>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</si>
  <si>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</si>
  <si>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</si>
  <si>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</si>
  <si>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</si>
  <si>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</si>
  <si>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</si>
  <si>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</si>
  <si>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</si>
  <si>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</si>
  <si>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</si>
  <si>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</si>
  <si>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</si>
  <si>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</si>
  <si>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</si>
  <si>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</si>
  <si>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</si>
  <si>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</si>
  <si>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</si>
  <si>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</si>
  <si>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</si>
  <si>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</si>
  <si>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</si>
  <si>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</si>
  <si>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</si>
  <si>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</si>
  <si>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</si>
  <si>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</si>
  <si>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</si>
  <si>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</si>
  <si>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</si>
  <si>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</si>
  <si>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</si>
  <si>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</si>
  <si>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</si>
  <si>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</si>
  <si>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</si>
  <si>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</si>
  <si>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</si>
  <si>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</si>
  <si>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</si>
  <si>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</si>
  <si>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</si>
  <si>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</si>
  <si>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</si>
  <si>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</si>
  <si>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</si>
  <si>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</si>
  <si>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</si>
  <si>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</si>
  <si>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</si>
  <si>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</si>
  <si>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</si>
  <si>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</si>
  <si>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</si>
  <si>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</si>
  <si>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</si>
  <si>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</si>
  <si>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</si>
  <si>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</si>
  <si>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</si>
  <si>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</si>
  <si>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</si>
  <si>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</si>
  <si>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</si>
  <si>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</si>
  <si>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</si>
  <si>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</si>
  <si>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</si>
  <si>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</si>
  <si>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</si>
  <si>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</si>
  <si>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</si>
  <si>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</si>
  <si>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</si>
  <si>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</si>
  <si>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</si>
  <si>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</si>
  <si>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</si>
  <si>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</si>
  <si>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</si>
  <si>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</si>
  <si>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</si>
  <si>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</si>
  <si>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</si>
  <si>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</si>
  <si>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</si>
  <si>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</si>
  <si>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</si>
  <si>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</si>
  <si>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</si>
  <si>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</si>
  <si>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</si>
  <si>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</si>
  <si>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</si>
  <si>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</si>
  <si>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</si>
  <si>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</si>
  <si>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</si>
  <si>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</si>
  <si>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</si>
  <si>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</si>
  <si>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</si>
  <si>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</si>
  <si>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</si>
  <si>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</si>
  <si>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</si>
  <si>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</si>
  <si>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</si>
  <si>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</si>
  <si>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</si>
  <si>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</si>
  <si>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</si>
  <si>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</si>
  <si>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</si>
  <si>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</si>
  <si>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</si>
  <si>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</si>
  <si>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</si>
  <si>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</si>
  <si>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</si>
  <si>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</si>
  <si>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</si>
  <si>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</si>
  <si>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</si>
  <si>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</si>
  <si>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</si>
  <si>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</si>
  <si>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</si>
  <si>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</si>
  <si>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</si>
  <si>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</si>
  <si>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</si>
  <si>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</si>
  <si>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</si>
  <si>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</si>
  <si>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</si>
  <si>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</si>
  <si>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</si>
  <si>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</si>
  <si>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</si>
  <si>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</si>
  <si>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</si>
  <si>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</si>
  <si>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</si>
  <si>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</si>
  <si>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</si>
  <si>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</si>
  <si>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</si>
  <si>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</si>
  <si>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</si>
  <si>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</si>
  <si>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</si>
  <si>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</si>
  <si>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</si>
  <si>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</si>
  <si>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</si>
  <si>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</si>
  <si>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</si>
  <si>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</si>
  <si>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</si>
  <si>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</si>
  <si>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</si>
  <si>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</si>
  <si>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</si>
  <si>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</si>
  <si>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</si>
  <si>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</si>
  <si>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</si>
  <si>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</si>
  <si>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</si>
  <si>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</si>
  <si>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</si>
  <si>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</si>
  <si>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</si>
  <si>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</si>
  <si>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</si>
  <si>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</si>
  <si>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</si>
  <si>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</si>
  <si>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</si>
  <si>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</si>
  <si>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</si>
  <si>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</si>
  <si>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</si>
  <si>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</si>
  <si>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</si>
  <si>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</si>
  <si>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</si>
  <si>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</si>
  <si>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</si>
  <si>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</si>
  <si>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</si>
  <si>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</si>
  <si>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</si>
  <si>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</si>
  <si>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</si>
  <si>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</si>
  <si>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</si>
  <si>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</si>
  <si>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</si>
  <si>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</si>
  <si>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</si>
  <si>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</si>
  <si>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</si>
  <si>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</si>
  <si>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</si>
  <si>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</si>
  <si>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</si>
  <si>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</si>
  <si>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</si>
  <si>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</si>
  <si>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</si>
  <si>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</si>
  <si>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</si>
  <si>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</si>
  <si>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</si>
  <si>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</si>
  <si>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</si>
  <si>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</si>
  <si>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</si>
  <si>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</si>
  <si>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</si>
  <si>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</si>
  <si>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</si>
  <si>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</si>
  <si>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</si>
  <si>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</si>
  <si>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</si>
  <si>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</si>
  <si>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</si>
  <si>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</si>
  <si>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</si>
  <si>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</si>
  <si>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</si>
  <si>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</si>
  <si>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</si>
  <si>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</si>
  <si>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</si>
  <si>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</si>
  <si>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</si>
  <si>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</si>
  <si>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</si>
  <si>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</si>
  <si>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</si>
  <si>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</si>
  <si>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</si>
  <si>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</si>
  <si>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</si>
  <si>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</si>
  <si>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</si>
  <si>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</si>
  <si>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</si>
  <si>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</si>
  <si>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</si>
  <si>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</si>
  <si>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</si>
  <si>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</si>
  <si>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</si>
  <si>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</si>
  <si>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</si>
  <si>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</si>
  <si>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</si>
  <si>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</si>
  <si>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</si>
  <si>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</si>
  <si>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</si>
  <si>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</si>
  <si>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</si>
  <si>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</si>
  <si>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</si>
  <si>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</si>
  <si>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</si>
  <si>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</si>
  <si>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</si>
  <si>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</si>
  <si>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</si>
  <si>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</si>
  <si>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</si>
  <si>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</si>
  <si>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</si>
  <si>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</si>
  <si>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</si>
  <si>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</si>
  <si>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</si>
  <si>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</si>
  <si>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</si>
  <si>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</si>
  <si>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</si>
  <si>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</si>
  <si>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</si>
  <si>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</si>
  <si>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</si>
  <si>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</si>
  <si>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</si>
  <si>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</si>
  <si>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</si>
  <si>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</si>
  <si>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</si>
  <si>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</si>
  <si>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</si>
  <si>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</si>
  <si>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</si>
  <si>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</si>
  <si>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</si>
  <si>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</si>
  <si>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</si>
  <si>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</si>
  <si>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</si>
  <si>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</si>
  <si>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</si>
  <si>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</si>
  <si>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</si>
  <si>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</si>
  <si>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</si>
  <si>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</si>
  <si>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</si>
  <si>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</si>
  <si>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</si>
  <si>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</si>
  <si>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</si>
  <si>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</si>
  <si>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</si>
  <si>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</si>
  <si>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</si>
  <si>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</si>
  <si>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</si>
  <si>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</si>
  <si>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</si>
  <si>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</si>
  <si>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</si>
  <si>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</si>
  <si>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</si>
  <si>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</si>
  <si>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</si>
  <si>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</si>
  <si>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</si>
  <si>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</si>
  <si>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</si>
  <si>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</si>
  <si>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</si>
  <si>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</si>
  <si>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</si>
  <si>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</si>
  <si>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</si>
  <si>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</si>
  <si>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</si>
  <si>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</si>
  <si>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</si>
  <si>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</si>
  <si>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</si>
  <si>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</si>
  <si>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</si>
  <si>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</si>
  <si>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</si>
  <si>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</si>
  <si>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</si>
  <si>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</si>
  <si>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</si>
  <si>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</si>
  <si>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</si>
  <si>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</si>
  <si>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</si>
  <si>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</si>
  <si>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</si>
  <si>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</si>
  <si>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</si>
  <si>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</si>
  <si>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</si>
  <si>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</si>
  <si>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</si>
  <si>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</si>
  <si>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</si>
  <si>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</si>
  <si>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</si>
  <si>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</si>
  <si>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</si>
  <si>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</si>
  <si>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</si>
  <si>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</si>
  <si>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</si>
  <si>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</si>
  <si>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</si>
  <si>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</si>
  <si>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</si>
  <si>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</si>
  <si>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</si>
  <si>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</si>
  <si>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</si>
  <si>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</si>
  <si>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</si>
  <si>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</si>
  <si>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</si>
  <si>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</si>
  <si>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</si>
  <si>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</si>
  <si>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</si>
  <si>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</si>
  <si>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</si>
  <si>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</si>
  <si>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</si>
  <si>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</si>
  <si>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</si>
  <si>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</si>
  <si>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</si>
  <si>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</si>
  <si>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</si>
  <si>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</si>
  <si>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</si>
  <si>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</si>
  <si>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</si>
  <si>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</si>
  <si>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</si>
  <si>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</si>
  <si>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</si>
  <si>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</si>
  <si>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</si>
  <si>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</si>
  <si>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</si>
  <si>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</si>
  <si>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</si>
  <si>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</si>
  <si>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</si>
  <si>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</si>
  <si>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</si>
  <si>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</si>
  <si>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</si>
  <si>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</si>
  <si>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</si>
  <si>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</si>
  <si>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</si>
  <si>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</si>
  <si>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</si>
  <si>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</si>
  <si>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</si>
  <si>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</si>
  <si>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</si>
  <si>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</si>
  <si>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</si>
  <si>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</si>
  <si>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</si>
  <si>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</si>
  <si>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</si>
  <si>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</si>
  <si>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</si>
  <si>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</si>
  <si>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</si>
  <si>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</si>
  <si>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</si>
  <si>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</si>
  <si>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</si>
  <si>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</si>
  <si>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</si>
  <si>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</si>
  <si>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</si>
  <si>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</si>
  <si>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</si>
  <si>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</si>
  <si>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</si>
  <si>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</si>
  <si>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</si>
  <si>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</si>
  <si>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</si>
  <si>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</si>
  <si>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</si>
  <si>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</si>
  <si>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</si>
  <si>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</si>
  <si>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</si>
  <si>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</si>
  <si>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</si>
  <si>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</si>
  <si>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</si>
  <si>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</si>
  <si>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</si>
  <si>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</si>
  <si>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</si>
  <si>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</si>
  <si>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</si>
  <si>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</si>
  <si>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</si>
  <si>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</si>
  <si>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</si>
  <si>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</si>
  <si>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</si>
  <si>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</si>
  <si>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</si>
  <si>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</si>
  <si>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</si>
  <si>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</si>
  <si>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</si>
  <si>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</si>
  <si>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</si>
  <si>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</si>
  <si>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</si>
  <si>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</si>
  <si>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</si>
  <si>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</si>
  <si>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</si>
  <si>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</si>
  <si>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</si>
  <si>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</si>
  <si>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</si>
  <si>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</si>
  <si>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</si>
  <si>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</si>
  <si>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</si>
  <si>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</si>
  <si>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</si>
  <si>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</si>
  <si>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</si>
  <si>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</si>
  <si>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</si>
  <si>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</si>
  <si>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</si>
  <si>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</si>
  <si>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</si>
  <si>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</si>
  <si>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</si>
  <si>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</si>
  <si>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</si>
  <si>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</si>
  <si>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</si>
  <si>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</si>
  <si>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</si>
  <si>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</si>
  <si>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</si>
  <si>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</si>
  <si>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</si>
  <si>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</si>
  <si>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</si>
  <si>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</si>
  <si>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</si>
  <si>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</si>
  <si>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</si>
  <si>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</si>
  <si>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</si>
  <si>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</si>
  <si>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</si>
  <si>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</si>
  <si>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</si>
  <si>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</si>
  <si>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</si>
  <si>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</si>
  <si>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</si>
  <si>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</si>
  <si>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</si>
  <si>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</si>
  <si>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</si>
  <si>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</si>
  <si>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</si>
  <si>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</si>
  <si>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</si>
  <si>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</si>
  <si>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</si>
  <si>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</si>
  <si>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</si>
  <si>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</si>
  <si>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</si>
  <si>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</si>
  <si>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</si>
  <si>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</si>
  <si>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</si>
  <si>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</si>
  <si>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</si>
  <si>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</si>
  <si>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</si>
  <si>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</si>
  <si>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</si>
  <si>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</si>
  <si>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</si>
  <si>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</si>
  <si>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</si>
  <si>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</si>
  <si>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</si>
  <si>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</si>
  <si>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</si>
  <si>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</si>
  <si>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</si>
  <si>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</si>
  <si>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</si>
  <si>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</si>
  <si>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</si>
  <si>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</si>
  <si>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</si>
  <si>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</si>
  <si>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</si>
  <si>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</si>
  <si>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</si>
  <si>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</si>
  <si>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</si>
  <si>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</si>
  <si>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</si>
  <si>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</si>
  <si>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</si>
  <si>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</si>
  <si>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</si>
  <si>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</si>
  <si>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</si>
  <si>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</si>
  <si>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</si>
  <si>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</si>
  <si>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</si>
  <si>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</si>
  <si>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</si>
  <si>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</si>
  <si>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</si>
  <si>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</si>
  <si>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</si>
  <si>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</si>
  <si>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</si>
  <si>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</si>
  <si>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</si>
  <si>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</si>
  <si>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</si>
  <si>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</si>
  <si>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</si>
  <si>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</si>
  <si>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</si>
  <si>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</si>
  <si>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</si>
  <si>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</si>
  <si>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</si>
  <si>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</si>
  <si>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</si>
  <si>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</si>
  <si>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</si>
  <si>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</si>
  <si>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</si>
  <si>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</si>
  <si>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</si>
  <si>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</si>
  <si>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</si>
  <si>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</si>
  <si>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</si>
  <si>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</si>
  <si>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</si>
  <si>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</si>
  <si>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</si>
  <si>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</si>
  <si>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</si>
  <si>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</si>
  <si>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</si>
  <si>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</si>
  <si>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</si>
  <si>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</si>
  <si>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</si>
  <si>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</si>
  <si>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</si>
  <si>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</si>
  <si>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</si>
  <si>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</si>
  <si>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</si>
  <si>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</si>
  <si>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</si>
  <si>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</si>
  <si>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</si>
  <si>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</si>
  <si>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</si>
  <si>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</si>
  <si>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</si>
  <si>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</si>
  <si>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</si>
  <si>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</si>
  <si>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</si>
  <si>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</si>
  <si>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</si>
  <si>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</si>
  <si>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</si>
  <si>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</si>
  <si>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</si>
  <si>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</si>
  <si>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</si>
  <si>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</si>
  <si>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</si>
  <si>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</si>
  <si>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</si>
  <si>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</si>
  <si>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</si>
  <si>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</si>
  <si>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</si>
  <si>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</si>
  <si>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</si>
  <si>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</si>
  <si>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</si>
  <si>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</si>
  <si>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</si>
  <si>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</si>
  <si>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</si>
  <si>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</si>
  <si>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</si>
  <si>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</si>
  <si>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</si>
  <si>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</si>
  <si>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</si>
  <si>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</si>
  <si>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</si>
  <si>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</si>
  <si>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</si>
  <si>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</si>
  <si>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</si>
  <si>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</si>
  <si>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</si>
  <si>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</si>
  <si>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</si>
  <si>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</si>
  <si>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</si>
  <si>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</si>
  <si>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</si>
  <si>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</si>
  <si>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</si>
  <si>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</si>
  <si>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</si>
  <si>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</si>
  <si>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</si>
  <si>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</si>
  <si>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</si>
  <si>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</si>
  <si>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</si>
  <si>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</si>
  <si>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</si>
  <si>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</si>
  <si>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</si>
  <si>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</si>
  <si>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</si>
  <si>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</si>
  <si>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</si>
  <si>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</si>
  <si>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</si>
  <si>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</si>
  <si>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</si>
  <si>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</si>
  <si>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</si>
  <si>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</si>
  <si>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</si>
  <si>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</si>
  <si>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</si>
  <si>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</si>
  <si>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</si>
  <si>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</si>
  <si>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</si>
  <si>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</si>
  <si>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</si>
  <si>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</si>
  <si>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</si>
  <si>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</si>
  <si>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</si>
  <si>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</si>
  <si>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</si>
  <si>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</si>
  <si>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</si>
  <si>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</si>
  <si>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</si>
  <si>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</si>
  <si>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</si>
  <si>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</si>
  <si>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</si>
  <si>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</si>
  <si>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</si>
  <si>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</si>
  <si>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</si>
  <si>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</si>
  <si>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</si>
  <si>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</si>
  <si>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</si>
  <si>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</si>
  <si>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</si>
  <si>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</si>
  <si>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</si>
  <si>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</si>
  <si>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</si>
  <si>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</si>
  <si>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</si>
  <si>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</si>
  <si>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</si>
  <si>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</si>
  <si>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</si>
  <si>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</si>
  <si>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</si>
  <si>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</si>
  <si>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</si>
  <si>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</si>
  <si>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</si>
  <si>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</si>
  <si>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</si>
  <si>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</si>
  <si>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</si>
  <si>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</si>
  <si>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</si>
  <si>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</si>
  <si>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</si>
  <si>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</si>
  <si>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</si>
  <si>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</si>
  <si>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</si>
  <si>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</si>
  <si>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</si>
  <si>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</si>
  <si>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</si>
  <si>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</si>
  <si>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</si>
  <si>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</si>
  <si>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</si>
  <si>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</si>
  <si>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</si>
  <si>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</si>
  <si>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</si>
  <si>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</si>
  <si>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</si>
  <si>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</si>
  <si>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</si>
  <si>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</si>
  <si>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</si>
  <si>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</si>
  <si>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</si>
  <si>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</si>
  <si>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</si>
  <si>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</si>
  <si>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</si>
  <si>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</si>
  <si>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</si>
  <si>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</si>
  <si>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</si>
  <si>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</si>
  <si>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</si>
  <si>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</si>
  <si>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</si>
  <si>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</si>
  <si>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</si>
  <si>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</si>
  <si>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</si>
  <si>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</si>
  <si>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</si>
  <si>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</si>
  <si>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</si>
  <si>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</si>
  <si>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</si>
  <si>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</si>
  <si>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</si>
  <si>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</si>
  <si>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</si>
  <si>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</si>
  <si>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</si>
  <si>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</si>
  <si>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</si>
  <si>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</si>
  <si>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</si>
  <si>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</si>
  <si>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</si>
  <si>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</si>
  <si>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</si>
  <si>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</si>
  <si>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</si>
  <si>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</si>
  <si>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</si>
  <si>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</si>
  <si>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</si>
  <si>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</si>
  <si>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</si>
  <si>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</si>
  <si>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</si>
  <si>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</si>
  <si>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</si>
  <si>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</si>
  <si>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</si>
  <si>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</si>
  <si>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</si>
  <si>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</si>
  <si>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</si>
  <si>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</si>
  <si>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</si>
  <si>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</si>
  <si>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</si>
  <si>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</si>
  <si>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</si>
  <si>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</si>
  <si>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</si>
  <si>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</si>
  <si>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</si>
  <si>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</si>
  <si>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</si>
  <si>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</si>
  <si>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</si>
  <si>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</si>
  <si>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</si>
  <si>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</si>
  <si>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</si>
  <si>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</si>
  <si>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</si>
  <si>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</si>
  <si>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</si>
  <si>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</si>
  <si>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</si>
  <si>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</si>
  <si>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</si>
  <si>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</si>
  <si>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</si>
  <si>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</si>
  <si>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</si>
  <si>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</si>
  <si>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</si>
  <si>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</si>
  <si>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</si>
  <si>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</si>
  <si>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</si>
  <si>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</si>
  <si>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</si>
  <si>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</si>
  <si>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</si>
  <si>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</si>
  <si>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</si>
  <si>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</si>
  <si>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</si>
  <si>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</si>
  <si>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</si>
  <si>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</si>
  <si>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</si>
  <si>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</si>
  <si>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</si>
  <si>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</si>
  <si>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</si>
  <si>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</si>
  <si>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</si>
  <si>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</si>
  <si>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</si>
  <si>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</si>
  <si>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</si>
  <si>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</si>
  <si>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</si>
  <si>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</si>
  <si>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</si>
  <si>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</si>
  <si>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</si>
  <si>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</si>
  <si>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</si>
  <si>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</si>
  <si>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</si>
  <si>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</si>
  <si>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</si>
  <si>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</si>
  <si>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</si>
  <si>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</si>
  <si>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</si>
  <si>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</si>
  <si>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</si>
  <si>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</si>
  <si>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</si>
  <si>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</si>
  <si>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</si>
  <si>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</si>
  <si>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</si>
  <si>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</si>
  <si>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</si>
  <si>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</si>
  <si>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</si>
  <si>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</si>
  <si>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</si>
  <si>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</si>
  <si>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</si>
  <si>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</si>
  <si>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</si>
  <si>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</si>
  <si>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</si>
  <si>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</si>
  <si>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</si>
  <si>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</si>
  <si>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</si>
  <si>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</si>
  <si>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</si>
  <si>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</si>
  <si>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</si>
  <si>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</si>
  <si>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</si>
  <si>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</si>
  <si>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</si>
  <si>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</si>
  <si>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</si>
  <si>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</si>
  <si>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</si>
  <si>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</si>
  <si>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</si>
  <si>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</si>
  <si>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</si>
  <si>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</si>
  <si>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</si>
  <si>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</si>
  <si>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</si>
  <si>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</si>
  <si>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</si>
  <si>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</si>
  <si>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</si>
  <si>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</si>
  <si>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</si>
  <si>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</si>
  <si>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</si>
  <si>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</si>
  <si>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</si>
  <si>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</si>
  <si>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</si>
  <si>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</si>
  <si>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</si>
  <si>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</si>
  <si>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</si>
  <si>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</si>
  <si>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</si>
  <si>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</si>
  <si>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</si>
  <si>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</si>
  <si>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</si>
  <si>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</si>
  <si>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</si>
  <si>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</si>
  <si>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</si>
  <si>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</si>
  <si>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</si>
  <si>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</si>
  <si>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</si>
  <si>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</si>
  <si>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</si>
  <si>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</si>
  <si>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</si>
  <si>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</si>
  <si>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</si>
  <si>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</si>
  <si>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</si>
  <si>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</si>
  <si>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</si>
  <si>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</si>
  <si>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</si>
  <si>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</si>
  <si>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</si>
  <si>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</si>
  <si>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</si>
  <si>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</si>
  <si>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</si>
  <si>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</si>
  <si>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</si>
  <si>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</si>
  <si>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</si>
  <si>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</si>
  <si>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</si>
  <si>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</si>
  <si>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</si>
  <si>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</si>
  <si>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</si>
  <si>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</si>
  <si>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</si>
  <si>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</si>
  <si>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</si>
  <si>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</si>
  <si>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</si>
  <si>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</si>
  <si>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</si>
  <si>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</si>
  <si>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</si>
  <si>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</si>
  <si>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</si>
  <si>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</si>
  <si>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</si>
  <si>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</si>
  <si>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</si>
  <si>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</si>
  <si>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</si>
  <si>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</si>
  <si>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</si>
  <si>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</si>
  <si>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</si>
  <si>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</si>
  <si>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</si>
  <si>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</si>
  <si>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</si>
  <si>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</si>
  <si>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</si>
  <si>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</si>
  <si>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</si>
  <si>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</si>
  <si>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</si>
  <si>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</si>
  <si>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</si>
  <si>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</si>
  <si>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</si>
  <si>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</si>
  <si>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</si>
  <si>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</si>
  <si>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</si>
  <si>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</si>
  <si>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</si>
  <si>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</si>
  <si>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</si>
  <si>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</si>
  <si>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</si>
  <si>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</si>
  <si>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</si>
  <si>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</si>
  <si>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</si>
  <si>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</si>
  <si>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</si>
  <si>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</si>
  <si>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</si>
  <si>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</si>
  <si>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</si>
  <si>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</si>
  <si>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</si>
  <si>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</si>
  <si>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</si>
  <si>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</si>
  <si>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</si>
  <si>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</si>
  <si>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</si>
  <si>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</si>
  <si>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</si>
  <si>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</si>
  <si>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</si>
  <si>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</si>
  <si>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</si>
  <si>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</si>
  <si>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</si>
  <si>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</si>
  <si>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</si>
  <si>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</si>
  <si>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</si>
  <si>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</si>
  <si>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</si>
  <si>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</si>
  <si>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</si>
  <si>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</si>
  <si>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</si>
  <si>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</si>
  <si>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</si>
  <si>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</si>
  <si>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</si>
  <si>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</si>
  <si>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</si>
  <si>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</si>
  <si>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</si>
  <si>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</si>
  <si>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</si>
  <si>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</si>
  <si>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</si>
  <si>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</si>
  <si>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</si>
  <si>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</si>
  <si>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</si>
  <si>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</si>
  <si>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</si>
  <si>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</si>
  <si>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</si>
  <si>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</si>
  <si>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</si>
  <si>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</si>
  <si>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</si>
  <si>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</si>
  <si>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</si>
  <si>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</si>
  <si>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</si>
  <si>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</si>
  <si>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</si>
  <si>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</si>
  <si>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</si>
  <si>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</si>
  <si>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</si>
  <si>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</si>
  <si>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</si>
  <si>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</si>
  <si>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</si>
  <si>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</si>
  <si>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</si>
  <si>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</si>
  <si>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</si>
  <si>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</si>
  <si>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</si>
  <si>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</si>
  <si>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</si>
  <si>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</si>
  <si>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</si>
  <si>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</si>
  <si>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</si>
  <si>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</si>
  <si>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</si>
  <si>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</si>
  <si>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</si>
  <si>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</si>
  <si>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</si>
  <si>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</si>
  <si>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</si>
  <si>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</si>
  <si>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</si>
  <si>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</si>
  <si>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</si>
  <si>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</si>
  <si>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</si>
  <si>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</si>
  <si>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</si>
  <si>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</si>
  <si>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</si>
  <si>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</si>
  <si>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</si>
  <si>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</si>
  <si>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</si>
  <si>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</si>
  <si>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</si>
  <si>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</si>
  <si>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</si>
  <si>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</si>
  <si>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</si>
  <si>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</si>
  <si>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</si>
  <si>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</si>
  <si>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</si>
  <si>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</si>
  <si>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</si>
  <si>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</si>
  <si>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</si>
  <si>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</si>
  <si>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</si>
  <si>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</si>
  <si>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</si>
  <si>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</si>
  <si>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</si>
  <si>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</si>
  <si>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</si>
  <si>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</si>
  <si>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</si>
  <si>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</si>
  <si>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</si>
  <si>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</si>
  <si>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</si>
  <si>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</si>
  <si>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</si>
  <si>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</si>
  <si>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</si>
  <si>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</si>
  <si>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</si>
  <si>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</si>
  <si>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</si>
  <si>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</si>
  <si>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</si>
  <si>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</si>
  <si>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</si>
  <si>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</si>
  <si>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</si>
  <si>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</si>
  <si>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</si>
  <si>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</si>
  <si>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</si>
  <si>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</si>
  <si>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</si>
  <si>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</si>
  <si>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</si>
  <si>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</si>
  <si>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</si>
  <si>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</si>
  <si>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</si>
  <si>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</si>
  <si>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</si>
  <si>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</si>
  <si>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</si>
  <si>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</si>
  <si>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</si>
  <si>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</si>
  <si>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</si>
  <si>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</si>
  <si>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</si>
  <si>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</si>
  <si>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</si>
  <si>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</si>
  <si>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</si>
  <si>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</si>
  <si>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</si>
  <si>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</si>
  <si>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</si>
  <si>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</si>
  <si>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</si>
  <si>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</si>
  <si>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</si>
  <si>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</si>
  <si>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</si>
  <si>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</si>
  <si>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</si>
  <si>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</si>
  <si>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</si>
  <si>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</si>
  <si>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</si>
  <si>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</si>
  <si>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</si>
  <si>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</si>
  <si>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</si>
  <si>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</si>
  <si>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</si>
  <si>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</si>
  <si>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</si>
  <si>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</si>
  <si>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</si>
  <si>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</si>
  <si>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</si>
  <si>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</si>
  <si>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</si>
  <si>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</si>
  <si>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</si>
  <si>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</si>
  <si>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</si>
  <si>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</si>
  <si>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</si>
  <si>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</si>
  <si>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</si>
  <si>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</si>
  <si>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</si>
  <si>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</si>
  <si>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</si>
  <si>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</si>
  <si>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</si>
  <si>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</si>
  <si>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</si>
  <si>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</si>
  <si>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</si>
  <si>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</si>
  <si>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</si>
  <si>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</si>
  <si>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</si>
  <si>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</si>
  <si>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</si>
  <si>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</si>
  <si>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</si>
  <si>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</si>
  <si>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</si>
  <si>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</si>
  <si>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</si>
  <si>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</si>
  <si>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</si>
  <si>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</si>
  <si>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</si>
  <si>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</si>
  <si>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</si>
  <si>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</si>
  <si>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</si>
  <si>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</si>
  <si>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</si>
  <si>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</si>
  <si>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</si>
  <si>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</si>
  <si>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</si>
  <si>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</si>
  <si>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</si>
  <si>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</si>
  <si>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</si>
  <si>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</si>
  <si>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</si>
  <si>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</si>
  <si>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</si>
  <si>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</si>
  <si>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</si>
  <si>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</si>
  <si>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</si>
  <si>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</si>
  <si>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</si>
  <si>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</si>
  <si>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</si>
  <si>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</si>
  <si>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</si>
  <si>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</si>
  <si>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</si>
  <si>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</si>
  <si>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</si>
  <si>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</si>
  <si>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</si>
  <si>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</si>
  <si>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</si>
  <si>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</si>
  <si>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</si>
  <si>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</si>
  <si>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</si>
  <si>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</si>
  <si>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</si>
  <si>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</si>
  <si>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</si>
  <si>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</si>
  <si>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</si>
  <si>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</si>
  <si>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</si>
  <si>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</si>
  <si>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</si>
  <si>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</si>
  <si>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</si>
  <si>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</si>
  <si>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</si>
  <si>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</si>
  <si>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</si>
  <si>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</si>
  <si>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</si>
  <si>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</si>
  <si>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</si>
  <si>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</si>
  <si>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</si>
  <si>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</si>
  <si>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</si>
  <si>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</si>
  <si>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</si>
  <si>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</si>
  <si>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</si>
  <si>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</si>
  <si>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</si>
  <si>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</si>
  <si>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</si>
  <si>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</si>
  <si>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</si>
  <si>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</si>
  <si>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</si>
  <si>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</si>
  <si>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</si>
  <si>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</si>
  <si>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</si>
  <si>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</si>
  <si>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</si>
  <si>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</si>
  <si>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</si>
  <si>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</si>
  <si>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</si>
  <si>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</si>
  <si>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</si>
  <si>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</si>
  <si>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</si>
  <si>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</si>
  <si>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</si>
  <si>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</si>
  <si>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</si>
  <si>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</si>
  <si>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</si>
  <si>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</si>
  <si>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</si>
  <si>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</si>
  <si>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</si>
  <si>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</si>
  <si>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</si>
  <si>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</si>
  <si>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</si>
  <si>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</si>
  <si>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</si>
  <si>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</si>
  <si>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</si>
  <si>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</si>
  <si>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</si>
  <si>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</si>
  <si>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</si>
  <si>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</si>
  <si>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</si>
  <si>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</si>
  <si>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</si>
  <si>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</si>
  <si>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</si>
  <si>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</si>
  <si>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</si>
  <si>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</si>
  <si>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</si>
  <si>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</si>
  <si>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</si>
  <si>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</si>
  <si>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</si>
  <si>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</si>
  <si>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</si>
  <si>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</si>
  <si>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</si>
  <si>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</si>
  <si>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</si>
  <si>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</si>
  <si>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</si>
  <si>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</si>
  <si>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</si>
  <si>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</si>
  <si>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</si>
  <si>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</si>
  <si>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</si>
  <si>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</si>
  <si>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</si>
  <si>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</si>
  <si>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</si>
  <si>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</si>
  <si>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</si>
  <si>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</si>
  <si>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</si>
  <si>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</si>
  <si>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</si>
  <si>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</si>
  <si>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</si>
  <si>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</si>
  <si>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</si>
  <si>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</si>
  <si>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</si>
  <si>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</si>
  <si>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</si>
  <si>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</si>
  <si>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</si>
  <si>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</si>
  <si>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</si>
  <si>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</si>
  <si>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</si>
  <si>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</si>
  <si>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</si>
  <si>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</si>
  <si>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</si>
  <si>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</si>
  <si>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</si>
  <si>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</si>
  <si>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</si>
  <si>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</si>
  <si>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</si>
  <si>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</si>
  <si>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</si>
  <si>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</si>
  <si>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</si>
  <si>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</si>
  <si>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</si>
  <si>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</si>
  <si>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</si>
  <si>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</si>
  <si>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</si>
  <si>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</si>
  <si>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</si>
  <si>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</si>
  <si>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</si>
  <si>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</si>
  <si>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</si>
  <si>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</si>
  <si>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</si>
  <si>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</si>
  <si>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</si>
  <si>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</si>
  <si>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</si>
  <si>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</si>
  <si>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</si>
  <si>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</si>
  <si>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</si>
  <si>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</si>
  <si>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</si>
  <si>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</si>
  <si>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</si>
  <si>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</si>
  <si>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</si>
  <si>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</si>
  <si>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</si>
  <si>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</si>
  <si>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</si>
  <si>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</si>
  <si>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</si>
  <si>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</si>
  <si>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</si>
  <si>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</si>
  <si>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</si>
  <si>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</si>
  <si>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</si>
  <si>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</si>
  <si>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</si>
  <si>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</si>
  <si>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</si>
  <si>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</si>
  <si>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</si>
  <si>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</si>
  <si>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</si>
  <si>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</si>
  <si>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</si>
  <si>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</si>
  <si>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</si>
  <si>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</si>
  <si>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</si>
  <si>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</si>
  <si>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</si>
  <si>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</si>
  <si>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</si>
  <si>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</si>
  <si>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</si>
  <si>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</si>
  <si>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</si>
  <si>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</si>
  <si>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</si>
  <si>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</si>
  <si>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</si>
  <si>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</si>
  <si>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</si>
  <si>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</si>
  <si>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</si>
  <si>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</si>
  <si>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</si>
  <si>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</si>
  <si>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</si>
  <si>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</si>
  <si>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</si>
  <si>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</si>
  <si>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</si>
  <si>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</si>
  <si>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</si>
  <si>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</si>
  <si>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</si>
  <si>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</si>
  <si>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</si>
  <si>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</si>
  <si>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</si>
  <si>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</si>
  <si>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</si>
  <si>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</si>
  <si>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</si>
  <si>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</si>
  <si>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</si>
  <si>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</si>
  <si>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</si>
  <si>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</si>
  <si>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</si>
  <si>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</si>
  <si>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</si>
  <si>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</si>
  <si>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</si>
  <si>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</si>
  <si>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</si>
  <si>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</si>
  <si>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</si>
  <si>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</si>
  <si>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</si>
  <si>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</si>
  <si>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</si>
  <si>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</si>
  <si>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</si>
  <si>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</si>
  <si>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</si>
  <si>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</si>
  <si>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</si>
  <si>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</si>
  <si>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</si>
  <si>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</si>
  <si>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</si>
  <si>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</si>
  <si>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</si>
  <si>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</si>
  <si>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</si>
  <si>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</si>
  <si>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</si>
  <si>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</si>
  <si>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</si>
  <si>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</si>
  <si>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</si>
  <si>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</si>
  <si>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</si>
  <si>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</si>
  <si>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</si>
  <si>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</si>
  <si>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</si>
  <si>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</si>
  <si>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</si>
  <si>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</si>
  <si>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</si>
  <si>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</si>
  <si>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</si>
  <si>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</si>
  <si>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</si>
  <si>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</si>
  <si>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</si>
  <si>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</si>
  <si>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</si>
  <si>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</si>
  <si>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</si>
  <si>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</si>
  <si>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</si>
  <si>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</si>
  <si>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</si>
  <si>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</si>
  <si>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</si>
  <si>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</si>
  <si>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</si>
  <si>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</si>
  <si>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</si>
  <si>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</si>
  <si>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</si>
  <si>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</si>
  <si>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</si>
  <si>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</si>
  <si>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</si>
  <si>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</si>
  <si>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</si>
  <si>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</si>
  <si>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</si>
  <si>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</si>
  <si>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</si>
  <si>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</si>
  <si>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</si>
  <si>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</si>
  <si>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</si>
  <si>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</si>
  <si>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</si>
  <si>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</si>
  <si>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</si>
  <si>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</si>
  <si>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</si>
  <si>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</si>
  <si>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</si>
  <si>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</si>
  <si>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</si>
  <si>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</si>
  <si>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</si>
  <si>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</si>
  <si>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</si>
  <si>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</si>
  <si>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</si>
  <si>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</si>
  <si>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</si>
  <si>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</si>
  <si>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</si>
  <si>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</si>
  <si>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</si>
  <si>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</si>
  <si>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</si>
  <si>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</si>
  <si>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</si>
  <si>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</si>
  <si>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</si>
  <si>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</si>
  <si>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</si>
  <si>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</si>
  <si>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</si>
  <si>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</si>
  <si>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</si>
  <si>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</si>
  <si>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</si>
  <si>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</si>
  <si>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</si>
  <si>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</si>
  <si>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</si>
  <si>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</si>
  <si>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</si>
  <si>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</si>
  <si>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</si>
  <si>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</si>
  <si>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</si>
  <si>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</si>
  <si>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</si>
  <si>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</si>
  <si>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</si>
  <si>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</si>
  <si>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</si>
  <si>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</si>
  <si>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</si>
  <si>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</si>
  <si>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</si>
  <si>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</si>
  <si>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</si>
  <si>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</si>
  <si>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</si>
  <si>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</si>
  <si>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</si>
  <si>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</si>
  <si>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</si>
  <si>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</si>
  <si>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</si>
  <si>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</si>
  <si>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</si>
  <si>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</si>
  <si>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</si>
  <si>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</si>
  <si>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</si>
  <si>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</si>
  <si>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</si>
  <si>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</si>
  <si>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</si>
  <si>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</si>
  <si>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</si>
  <si>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</si>
  <si>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</si>
  <si>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</si>
  <si>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</si>
  <si>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</si>
  <si>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</si>
  <si>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</si>
  <si>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</si>
  <si>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</si>
  <si>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</si>
  <si>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</si>
  <si>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</si>
  <si>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</si>
  <si>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</si>
  <si>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</si>
  <si>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</si>
  <si>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</si>
  <si>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</si>
  <si>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</si>
  <si>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</si>
  <si>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</si>
  <si>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</si>
  <si>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</si>
  <si>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</si>
  <si>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</si>
  <si>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</si>
  <si>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</si>
  <si>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</si>
  <si>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</si>
  <si>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</si>
  <si>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</si>
  <si>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</si>
  <si>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</si>
  <si>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</si>
  <si>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</si>
  <si>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</si>
  <si>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</si>
  <si>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</si>
  <si>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</si>
  <si>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</si>
  <si>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</si>
  <si>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</si>
  <si>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</si>
  <si>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</si>
  <si>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</si>
  <si>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</si>
  <si>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</si>
  <si>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</si>
  <si>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</si>
  <si>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</si>
  <si>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</si>
  <si>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</si>
  <si>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</si>
  <si>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</si>
  <si>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</si>
  <si>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</si>
  <si>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</si>
  <si>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</si>
  <si>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</si>
  <si>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</si>
  <si>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</si>
  <si>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</si>
  <si>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</si>
  <si>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</si>
  <si>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</si>
  <si>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</si>
  <si>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</si>
  <si>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</si>
  <si>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</si>
  <si>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</si>
  <si>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</si>
  <si>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</si>
  <si>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</si>
  <si>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</si>
  <si>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</si>
  <si>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</si>
  <si>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</si>
  <si>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</si>
  <si>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</si>
  <si>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</si>
  <si>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</si>
  <si>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</si>
  <si>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</si>
  <si>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</si>
  <si>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</si>
  <si>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</si>
  <si>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</si>
  <si>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</si>
  <si>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</si>
  <si>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</si>
  <si>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</si>
  <si>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</si>
  <si>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</si>
  <si>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</si>
  <si>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</si>
  <si>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</si>
  <si>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</si>
  <si>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</si>
  <si>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</si>
  <si>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</si>
  <si>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</si>
  <si>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</si>
  <si>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</si>
  <si>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</si>
  <si>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</si>
  <si>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</si>
  <si>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</si>
  <si>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</si>
  <si>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</si>
  <si>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</si>
  <si>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</si>
  <si>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</si>
  <si>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</si>
  <si>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</si>
  <si>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</si>
  <si>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</si>
  <si>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</si>
  <si>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</si>
  <si>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</si>
  <si>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</si>
  <si>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</si>
  <si>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</si>
  <si>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</si>
  <si>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</si>
  <si>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</si>
  <si>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</si>
  <si>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</si>
  <si>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</si>
  <si>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</si>
  <si>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</si>
  <si>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</si>
  <si>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</si>
  <si>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</si>
  <si>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</si>
  <si>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</si>
  <si>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</si>
  <si>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</si>
  <si>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</si>
  <si>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</si>
  <si>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</si>
  <si>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</si>
  <si>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</si>
  <si>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</si>
  <si>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</si>
  <si>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</si>
  <si>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</si>
  <si>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</si>
  <si>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</si>
  <si>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</si>
  <si>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</si>
  <si>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</si>
  <si>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</si>
  <si>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</si>
  <si>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</si>
  <si>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</si>
  <si>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</si>
  <si>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</si>
  <si>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</si>
  <si>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</si>
  <si>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</si>
  <si>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</si>
  <si>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</si>
  <si>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</si>
  <si>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</si>
  <si>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</si>
  <si>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</si>
  <si>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</si>
  <si>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</si>
  <si>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</si>
  <si>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</si>
  <si>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</si>
  <si>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</si>
  <si>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</si>
  <si>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</si>
  <si>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</si>
  <si>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</si>
  <si>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</si>
  <si>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</si>
  <si>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</si>
  <si>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</si>
  <si>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</si>
  <si>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</si>
  <si>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</si>
  <si>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</si>
  <si>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</si>
  <si>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</si>
  <si>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</si>
  <si>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</si>
  <si>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</si>
  <si>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</si>
  <si>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</si>
  <si>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</si>
  <si>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</si>
  <si>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</si>
  <si>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</si>
  <si>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</si>
  <si>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</si>
  <si>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</si>
  <si>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</si>
  <si>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</si>
  <si>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</si>
  <si>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</si>
  <si>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</si>
  <si>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</si>
  <si>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</si>
  <si>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</si>
  <si>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</si>
  <si>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</si>
  <si>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</si>
  <si>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</si>
  <si>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</si>
  <si>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</si>
  <si>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</si>
  <si>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</si>
  <si>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</si>
  <si>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</si>
  <si>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</si>
  <si>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</si>
  <si>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</si>
  <si>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</si>
  <si>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</si>
  <si>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</si>
  <si>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</si>
  <si>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</si>
  <si>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</si>
  <si>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</si>
  <si>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</si>
  <si>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</si>
  <si>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</si>
  <si>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</si>
  <si>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</si>
  <si>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</si>
  <si>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</si>
  <si>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</si>
  <si>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</si>
  <si>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</si>
  <si>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</si>
  <si>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</si>
  <si>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</si>
  <si>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</si>
  <si>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</si>
  <si>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</si>
  <si>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</si>
  <si>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</si>
  <si>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</si>
  <si>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</si>
  <si>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</si>
  <si>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</si>
  <si>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</si>
  <si>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</si>
  <si>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</si>
  <si>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</si>
  <si>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</si>
  <si>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</si>
  <si>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</si>
  <si>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</si>
  <si>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</si>
  <si>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</si>
  <si>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</si>
  <si>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</si>
  <si>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</si>
  <si>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</si>
  <si>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</si>
  <si>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</si>
  <si>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</si>
  <si>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</si>
  <si>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</si>
  <si>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</si>
  <si>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</si>
  <si>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</si>
  <si>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</si>
  <si>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</si>
  <si>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</si>
  <si>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</si>
  <si>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</si>
  <si>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</si>
  <si>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</si>
  <si>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</si>
  <si>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</si>
  <si>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</si>
  <si>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</si>
  <si>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</si>
  <si>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</si>
  <si>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</si>
  <si>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</si>
  <si>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</si>
  <si>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</si>
  <si>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</si>
  <si>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</si>
  <si>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</si>
  <si>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</si>
  <si>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</si>
  <si>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</si>
  <si>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</si>
  <si>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</si>
  <si>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</si>
  <si>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</si>
  <si>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</si>
  <si>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</si>
  <si>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</si>
  <si>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</si>
  <si>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</si>
  <si>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</si>
  <si>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</si>
  <si>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</si>
  <si>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</si>
  <si>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</si>
  <si>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</si>
  <si>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</si>
  <si>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</si>
  <si>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</si>
  <si>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</si>
  <si>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</si>
  <si>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</si>
  <si>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</si>
  <si>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</si>
  <si>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</si>
  <si>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</si>
  <si>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</si>
  <si>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</si>
  <si>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</si>
  <si>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</si>
  <si>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</si>
  <si>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</si>
  <si>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</si>
  <si>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</si>
  <si>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</si>
  <si>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</si>
  <si>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</si>
  <si>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</si>
  <si>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</si>
  <si>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</si>
  <si>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</si>
  <si>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</si>
  <si>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</si>
  <si>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</si>
  <si>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</si>
  <si>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</si>
  <si>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</si>
  <si>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</si>
  <si>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</si>
  <si>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</si>
  <si>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</si>
  <si>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</si>
  <si>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</si>
  <si>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</si>
  <si>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</si>
  <si>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</si>
  <si>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</si>
  <si>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</si>
  <si>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</si>
  <si>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</si>
  <si>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</si>
  <si>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</si>
  <si>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</si>
  <si>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</si>
  <si>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</si>
  <si>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</si>
  <si>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</si>
  <si>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</si>
  <si>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</si>
  <si>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</si>
  <si>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</si>
  <si>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</si>
  <si>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</si>
  <si>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</si>
  <si>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</si>
  <si>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</si>
  <si>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</si>
  <si>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</si>
  <si>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</si>
  <si>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</si>
  <si>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</si>
  <si>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</si>
  <si>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</si>
  <si>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</si>
  <si>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</si>
  <si>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</si>
  <si>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</si>
  <si>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</si>
  <si>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</si>
  <si>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</si>
  <si>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</si>
  <si>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</si>
  <si>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</si>
  <si>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</si>
  <si>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</si>
  <si>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</si>
  <si>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</si>
  <si>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</si>
  <si>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</si>
  <si>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</si>
  <si>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</si>
  <si>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</si>
  <si>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</si>
  <si>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</si>
  <si>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</si>
  <si>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</si>
  <si>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</si>
  <si>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</si>
  <si>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</si>
  <si>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</si>
  <si>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</si>
  <si>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</si>
  <si>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</si>
  <si>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</si>
  <si>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</si>
  <si>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</si>
  <si>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</si>
  <si>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</si>
  <si>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</si>
  <si>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</si>
  <si>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</si>
  <si>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</si>
  <si>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</si>
  <si>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</si>
  <si>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</si>
  <si>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</si>
  <si>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</si>
  <si>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</si>
  <si>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</si>
  <si>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</si>
  <si>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</si>
  <si>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</si>
  <si>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</si>
  <si>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</si>
  <si>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</si>
  <si>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</si>
  <si>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</si>
  <si>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</si>
  <si>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</si>
  <si>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</si>
  <si>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</si>
  <si>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</si>
  <si>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</si>
  <si>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</si>
  <si>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</si>
  <si>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</si>
  <si>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</si>
  <si>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</si>
  <si>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</si>
  <si>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</si>
  <si>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</si>
  <si>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</si>
  <si>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</si>
  <si>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</si>
  <si>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</si>
  <si>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</si>
  <si>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</si>
  <si>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</si>
  <si>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</si>
  <si>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</si>
  <si>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</si>
  <si>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</si>
  <si>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</si>
  <si>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</si>
  <si>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</si>
  <si>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</si>
  <si>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</si>
  <si>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</si>
  <si>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</si>
  <si>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</si>
  <si>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</si>
  <si>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</si>
  <si>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</si>
  <si>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</si>
  <si>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</si>
  <si>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</si>
  <si>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</si>
  <si>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</si>
  <si>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</si>
  <si>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</si>
  <si>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</si>
  <si>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</si>
  <si>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</si>
  <si>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</si>
  <si>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</si>
  <si>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</si>
  <si>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</si>
  <si>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</si>
  <si>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</si>
  <si>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</si>
  <si>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</si>
  <si>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</si>
  <si>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</si>
  <si>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</si>
  <si>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</si>
  <si>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</si>
  <si>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</si>
  <si>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</si>
  <si>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</si>
  <si>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</si>
  <si>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</si>
  <si>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</si>
  <si>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</si>
  <si>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</si>
  <si>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</si>
  <si>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</si>
  <si>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</si>
  <si>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</si>
  <si>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</si>
  <si>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</si>
  <si>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</si>
  <si>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</si>
  <si>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</si>
  <si>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</si>
  <si>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</si>
  <si>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</si>
  <si>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</si>
  <si>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</si>
  <si>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</si>
  <si>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</si>
  <si>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</si>
  <si>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</si>
  <si>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</si>
  <si>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</si>
  <si>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</si>
  <si>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</si>
  <si>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</si>
  <si>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</si>
  <si>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</si>
  <si>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</si>
  <si>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</si>
  <si>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</si>
  <si>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</si>
  <si>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</si>
  <si>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</si>
  <si>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</si>
  <si>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</si>
  <si>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</si>
  <si>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</si>
  <si>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</si>
  <si>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</si>
  <si>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</si>
  <si>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</si>
  <si>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</si>
  <si>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</si>
  <si>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</si>
  <si>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</si>
  <si>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</si>
  <si>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</si>
  <si>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</si>
  <si>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</si>
  <si>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</si>
  <si>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</si>
  <si>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</si>
  <si>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</si>
  <si>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</si>
  <si>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</si>
  <si>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</si>
  <si>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</si>
  <si>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</si>
  <si>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</si>
  <si>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</si>
  <si>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</si>
  <si>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</si>
  <si>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</si>
  <si>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</si>
  <si>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</si>
  <si>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</si>
  <si>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</si>
  <si>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</si>
  <si>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</si>
  <si>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</si>
  <si>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</si>
  <si>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</si>
  <si>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</si>
  <si>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</si>
  <si>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</si>
  <si>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</si>
  <si>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</si>
  <si>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</si>
  <si>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</si>
  <si>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</si>
  <si>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</si>
  <si>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</si>
  <si>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</si>
  <si>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</si>
  <si>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</si>
  <si>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</si>
  <si>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</si>
  <si>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</si>
  <si>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</si>
  <si>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</si>
  <si>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</si>
  <si>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</si>
  <si>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</si>
  <si>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</si>
  <si>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</si>
  <si>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</si>
  <si>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</si>
  <si>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</si>
  <si>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</si>
  <si>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</si>
  <si>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</si>
  <si>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</si>
  <si>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</si>
  <si>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</si>
  <si>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</si>
  <si>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</si>
  <si>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</si>
  <si>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</si>
  <si>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</si>
  <si>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</si>
  <si>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</si>
  <si>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</si>
  <si>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</si>
  <si>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</si>
  <si>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</si>
  <si>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</si>
  <si>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</si>
  <si>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</si>
  <si>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</si>
  <si>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</si>
  <si>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</si>
  <si>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</si>
  <si>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</si>
  <si>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</si>
  <si>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</si>
  <si>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</si>
  <si>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</si>
  <si>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</si>
  <si>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</si>
  <si>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</si>
  <si>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</si>
  <si>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</si>
  <si>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</si>
  <si>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</si>
  <si>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</si>
  <si>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</si>
  <si>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</si>
  <si>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</si>
  <si>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</si>
  <si>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</si>
  <si>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</si>
  <si>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</si>
  <si>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</si>
  <si>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</si>
  <si>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</si>
  <si>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</si>
  <si>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</si>
  <si>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</si>
  <si>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</si>
  <si>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</si>
  <si>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</si>
  <si>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</si>
  <si>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</si>
  <si>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</si>
  <si>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</si>
  <si>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</si>
  <si>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</si>
  <si>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</si>
  <si>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</si>
  <si>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</si>
  <si>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</si>
  <si>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</si>
  <si>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</si>
  <si>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</si>
  <si>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</si>
  <si>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</si>
  <si>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</si>
  <si>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</si>
  <si>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</si>
  <si>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</si>
  <si>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</si>
  <si>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</si>
  <si>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</si>
  <si>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</si>
  <si>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</si>
  <si>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</si>
  <si>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</si>
  <si>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</si>
  <si>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</si>
  <si>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</si>
  <si>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</si>
  <si>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</si>
  <si>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</si>
  <si>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</si>
  <si>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</si>
  <si>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</si>
  <si>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</si>
  <si>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</si>
  <si>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</si>
  <si>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</si>
  <si>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</si>
  <si>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</si>
  <si>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</si>
  <si>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</si>
  <si>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</si>
  <si>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</si>
  <si>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</si>
  <si>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</si>
  <si>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</si>
  <si>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</si>
  <si>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</si>
  <si>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</si>
  <si>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</si>
  <si>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</si>
  <si>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</si>
  <si>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</si>
  <si>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</si>
  <si>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</si>
  <si>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</si>
  <si>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</si>
  <si>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</si>
  <si>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</si>
  <si>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</si>
  <si>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</si>
  <si>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</si>
  <si>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</si>
  <si>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</si>
  <si>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</si>
  <si>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</si>
  <si>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</si>
  <si>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</si>
  <si>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</si>
  <si>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</si>
  <si>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</si>
  <si>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</si>
  <si>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</si>
  <si>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</si>
  <si>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</si>
  <si>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</si>
  <si>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</si>
  <si>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</si>
  <si>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</si>
  <si>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</si>
  <si>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</si>
  <si>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</si>
  <si>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</si>
  <si>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</si>
  <si>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</si>
  <si>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</si>
  <si>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</si>
  <si>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</si>
  <si>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</si>
  <si>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</si>
  <si>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</si>
  <si>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</si>
  <si>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</si>
  <si>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</si>
  <si>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</si>
  <si>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</si>
  <si>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</si>
  <si>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</si>
  <si>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</si>
  <si>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</si>
  <si>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</si>
  <si>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</si>
  <si>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</si>
  <si>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</si>
  <si>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</si>
  <si>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</si>
  <si>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</si>
  <si>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</si>
  <si>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</si>
  <si>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</si>
  <si>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</si>
  <si>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</si>
  <si>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</si>
  <si>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</si>
  <si>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</si>
  <si>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</si>
  <si>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</si>
  <si>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</si>
  <si>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</si>
  <si>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</si>
  <si>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</si>
  <si>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</si>
  <si>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</si>
  <si>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</si>
  <si>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</si>
  <si>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</si>
  <si>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</si>
  <si>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</si>
  <si>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</si>
  <si>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</si>
  <si>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</si>
  <si>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</si>
  <si>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</si>
  <si>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</si>
  <si>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</si>
  <si>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</si>
  <si>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</si>
  <si>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</si>
  <si>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</si>
  <si>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</si>
  <si>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</si>
  <si>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</si>
  <si>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</si>
  <si>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</si>
  <si>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</si>
  <si>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</si>
  <si>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</si>
  <si>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</si>
  <si>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</si>
  <si>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</si>
  <si>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</si>
  <si>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</si>
  <si>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</si>
  <si>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</si>
  <si>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</si>
  <si>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</si>
  <si>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</si>
  <si>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</si>
  <si>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</si>
  <si>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</si>
  <si>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</si>
  <si>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</si>
  <si>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</si>
  <si>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</si>
  <si>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</si>
  <si>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</si>
  <si>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</si>
  <si>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</si>
  <si>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</si>
  <si>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</si>
  <si>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</si>
  <si>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</si>
  <si>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</si>
  <si>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</si>
  <si>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</si>
  <si>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</si>
  <si>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</si>
  <si>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</si>
  <si>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</si>
  <si>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</si>
  <si>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</si>
  <si>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</si>
  <si>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</si>
  <si>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</si>
  <si>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</si>
  <si>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</si>
  <si>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</si>
  <si>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</si>
  <si>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</si>
  <si>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</si>
  <si>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</si>
  <si>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</si>
  <si>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</si>
  <si>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</si>
  <si>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</si>
  <si>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</si>
  <si>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</si>
  <si>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</si>
  <si>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</si>
  <si>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</si>
  <si>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</si>
  <si>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</si>
  <si>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</si>
  <si>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</si>
  <si>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</si>
  <si>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</si>
  <si>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</si>
  <si>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</si>
  <si>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</si>
  <si>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</si>
  <si>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</si>
  <si>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</si>
  <si>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</si>
  <si>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</si>
  <si>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</si>
  <si>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</si>
  <si>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</si>
  <si>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</si>
  <si>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</si>
  <si>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</si>
  <si>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</si>
  <si>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</si>
  <si>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</si>
  <si>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</si>
  <si>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</si>
  <si>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</si>
  <si>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</si>
  <si>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</si>
  <si>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</si>
  <si>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</si>
  <si>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</si>
  <si>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</si>
  <si>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</si>
  <si>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</si>
  <si>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</si>
  <si>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</si>
  <si>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</si>
  <si>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</si>
  <si>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</si>
  <si>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</si>
  <si>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</si>
  <si>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</si>
  <si>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</si>
  <si>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</si>
  <si>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</si>
  <si>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</si>
  <si>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</si>
  <si>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</si>
  <si>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</si>
  <si>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</si>
  <si>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</si>
  <si>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</si>
  <si>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</si>
  <si>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</si>
  <si>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</si>
  <si>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</si>
  <si>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</si>
  <si>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</si>
  <si>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</si>
  <si>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</si>
  <si>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</si>
  <si>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</si>
  <si>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</si>
  <si>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</si>
  <si>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</si>
  <si>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</si>
  <si>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</si>
  <si>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</si>
  <si>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</si>
  <si>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</si>
  <si>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</si>
  <si>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</si>
  <si>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</si>
  <si>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</si>
  <si>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</si>
  <si>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</si>
  <si>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</si>
  <si>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</si>
  <si>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</si>
  <si>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</si>
  <si>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</si>
  <si>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</si>
  <si>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</si>
  <si>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</si>
  <si>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</si>
  <si>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</si>
  <si>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</si>
  <si>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</si>
  <si>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</si>
  <si>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</si>
  <si>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</si>
  <si>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</si>
  <si>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</si>
  <si>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</si>
  <si>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</si>
  <si>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</si>
  <si>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</si>
  <si>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</si>
  <si>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</si>
  <si>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</si>
  <si>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</si>
  <si>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</si>
  <si>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</si>
  <si>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</si>
  <si>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</si>
  <si>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</si>
  <si>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</si>
  <si>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</si>
  <si>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</si>
  <si>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</si>
  <si>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</si>
  <si>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</si>
  <si>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</si>
  <si>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</si>
  <si>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</si>
  <si>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</si>
  <si>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</si>
  <si>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</si>
  <si>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</si>
  <si>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</si>
  <si>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</si>
  <si>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</si>
  <si>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</si>
  <si>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</si>
  <si>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</si>
  <si>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</si>
  <si>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</si>
  <si>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</si>
  <si>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</si>
  <si>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</si>
  <si>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</si>
  <si>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</si>
  <si>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</si>
  <si>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</si>
  <si>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</si>
  <si>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</si>
  <si>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</si>
  <si>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</si>
  <si>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</si>
  <si>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</si>
  <si>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</si>
  <si>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</si>
  <si>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</si>
  <si>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</si>
  <si>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</si>
  <si>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</si>
  <si>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</si>
  <si>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</si>
  <si>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</si>
  <si>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</si>
  <si>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</si>
  <si>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</si>
  <si>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</si>
  <si>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</si>
  <si>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</si>
  <si>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</si>
  <si>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</si>
  <si>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</si>
  <si>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</si>
  <si>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</si>
  <si>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</si>
  <si>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</si>
  <si>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</si>
  <si>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</si>
  <si>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</si>
  <si>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</si>
  <si>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</si>
  <si>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</si>
  <si>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</si>
  <si>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</si>
  <si>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</si>
  <si>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</si>
  <si>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</si>
  <si>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</si>
  <si>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</si>
  <si>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</si>
  <si>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</si>
  <si>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</si>
  <si>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</si>
  <si>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</si>
  <si>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</si>
  <si>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</si>
  <si>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</si>
  <si>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</si>
  <si>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</si>
  <si>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</si>
  <si>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</si>
  <si>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</si>
  <si>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</si>
  <si>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</si>
  <si>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</si>
  <si>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</si>
  <si>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</si>
  <si>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</si>
  <si>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</si>
  <si>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</si>
  <si>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</si>
  <si>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</si>
  <si>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</si>
  <si>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</si>
  <si>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</si>
  <si>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</si>
  <si>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</si>
  <si>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</si>
  <si>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</si>
  <si>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</si>
  <si>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</si>
  <si>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</si>
  <si>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</si>
  <si>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</si>
  <si>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</si>
  <si>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</si>
  <si>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</si>
  <si>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</si>
  <si>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</si>
  <si>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</si>
  <si>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</si>
  <si>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</si>
  <si>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</si>
  <si>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</si>
  <si>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</si>
  <si>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</si>
  <si>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</si>
  <si>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</si>
  <si>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</si>
  <si>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</si>
  <si>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</si>
  <si>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</si>
  <si>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</si>
  <si>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</si>
  <si>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</si>
  <si>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</si>
  <si>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</si>
  <si>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</si>
  <si>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</si>
  <si>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</si>
  <si>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</si>
  <si>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</si>
  <si>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</si>
  <si>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</si>
  <si>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</si>
  <si>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</si>
  <si>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</si>
  <si>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</si>
  <si>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</si>
  <si>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</si>
  <si>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</si>
  <si>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</si>
  <si>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</si>
  <si>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</si>
  <si>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</si>
  <si>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</si>
  <si>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</si>
  <si>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</si>
  <si>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</si>
  <si>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</si>
  <si>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</si>
  <si>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</si>
  <si>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</si>
  <si>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</si>
  <si>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</si>
  <si>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</si>
  <si>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</si>
  <si>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</si>
  <si>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</si>
  <si>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</si>
  <si>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</si>
  <si>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</si>
  <si>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</si>
  <si>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</si>
  <si>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</si>
  <si>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</si>
  <si>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</si>
  <si>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</si>
  <si>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</si>
  <si>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</si>
  <si>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</si>
  <si>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</si>
  <si>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</si>
  <si>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</si>
  <si>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</si>
  <si>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</si>
  <si>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</si>
  <si>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</si>
  <si>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</si>
  <si>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</si>
  <si>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</si>
  <si>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</si>
  <si>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</si>
  <si>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</si>
  <si>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</si>
  <si>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</si>
  <si>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</si>
  <si>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</si>
  <si>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</si>
  <si>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</si>
  <si>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</si>
  <si>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</si>
  <si>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</si>
  <si>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</si>
  <si>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</si>
  <si>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</si>
  <si>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</si>
  <si>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</si>
  <si>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</si>
  <si>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</si>
  <si>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</si>
  <si>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</si>
  <si>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</si>
  <si>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</si>
  <si>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</si>
  <si>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</si>
  <si>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</si>
  <si>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</si>
  <si>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</si>
  <si>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</si>
  <si>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</si>
  <si>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</si>
  <si>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</si>
  <si>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</si>
  <si>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</si>
  <si>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</si>
  <si>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</si>
  <si>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</si>
  <si>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</si>
  <si>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</si>
  <si>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</si>
  <si>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</si>
  <si>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</si>
  <si>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</si>
  <si>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</si>
  <si>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</si>
  <si>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</si>
  <si>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</si>
  <si>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</si>
  <si>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</si>
  <si>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</si>
  <si>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</si>
  <si>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</si>
  <si>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</si>
  <si>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</si>
  <si>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</si>
  <si>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</si>
  <si>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</si>
  <si>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</si>
  <si>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</si>
  <si>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</si>
  <si>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</si>
  <si>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</si>
  <si>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</si>
  <si>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</si>
  <si>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</si>
  <si>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</si>
  <si>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</si>
  <si>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</si>
  <si>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</si>
  <si>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</si>
  <si>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</si>
  <si>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</si>
  <si>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</si>
  <si>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</si>
  <si>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</si>
  <si>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</si>
  <si>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</si>
  <si>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</si>
  <si>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</si>
  <si>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</si>
  <si>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</si>
  <si>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</si>
  <si>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</si>
  <si>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</si>
  <si>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</si>
  <si>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</si>
  <si>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</si>
  <si>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</si>
  <si>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</si>
  <si>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</si>
  <si>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</si>
  <si>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</si>
  <si>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</si>
  <si>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</si>
  <si>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</si>
  <si>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</si>
  <si>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</si>
  <si>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</si>
  <si>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</si>
  <si>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</si>
  <si>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</si>
  <si>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</si>
  <si>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</si>
  <si>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</si>
  <si>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</si>
  <si>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</si>
  <si>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</si>
  <si>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</si>
  <si>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</si>
  <si>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</si>
  <si>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</si>
  <si>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</si>
  <si>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</si>
  <si>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</si>
  <si>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</si>
  <si>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</si>
  <si>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</si>
  <si>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</si>
  <si>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</si>
  <si>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</si>
  <si>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</si>
  <si>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</si>
  <si>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</si>
  <si>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</si>
  <si>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</si>
  <si>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</si>
  <si>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</si>
  <si>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</si>
  <si>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</si>
  <si>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</si>
  <si>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</si>
  <si>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</si>
  <si>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</si>
  <si>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</si>
  <si>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</si>
  <si>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</si>
  <si>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</si>
  <si>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</si>
  <si>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</si>
  <si>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</si>
  <si>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</si>
  <si>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</si>
  <si>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</si>
  <si>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</si>
  <si>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</si>
  <si>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</si>
  <si>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</si>
  <si>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</si>
  <si>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</si>
  <si>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</si>
  <si>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</si>
  <si>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</si>
  <si>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</si>
  <si>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</si>
  <si>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</si>
  <si>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</si>
  <si>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</si>
  <si>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</si>
  <si>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</si>
  <si>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</si>
  <si>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</si>
  <si>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</si>
  <si>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</si>
  <si>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</si>
  <si>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</si>
  <si>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</si>
  <si>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</si>
  <si>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</si>
  <si>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</si>
  <si>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</si>
  <si>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</si>
  <si>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</si>
  <si>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</si>
  <si>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</si>
  <si>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</si>
  <si>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</si>
  <si>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</si>
  <si>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</si>
  <si>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</si>
  <si>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</si>
  <si>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</si>
  <si>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</si>
  <si>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</si>
  <si>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</si>
  <si>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</si>
  <si>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</si>
  <si>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</si>
  <si>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</si>
  <si>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</si>
  <si>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</si>
  <si>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</si>
  <si>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</si>
  <si>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</si>
  <si>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</si>
  <si>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</si>
  <si>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</si>
  <si>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</si>
  <si>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</si>
  <si>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</si>
  <si>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</si>
  <si>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</si>
  <si>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</si>
  <si>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</si>
  <si>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</si>
  <si>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</si>
  <si>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</si>
  <si>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</si>
  <si>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</si>
  <si>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</si>
  <si>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</si>
  <si>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</si>
  <si>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</si>
  <si>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</si>
  <si>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</si>
  <si>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</si>
  <si>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</si>
  <si>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</si>
  <si>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</si>
  <si>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</si>
  <si>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</si>
  <si>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</si>
  <si>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</si>
  <si>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</si>
  <si>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</si>
  <si>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</si>
  <si>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</si>
  <si>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</si>
  <si>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</si>
  <si>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</si>
  <si>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</si>
  <si>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</si>
  <si>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</si>
  <si>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</si>
  <si>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</si>
  <si>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</si>
  <si>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</si>
  <si>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</si>
  <si>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</si>
  <si>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</si>
  <si>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</si>
  <si>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</si>
  <si>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</si>
  <si>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</si>
  <si>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</si>
  <si>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</si>
  <si>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</si>
  <si>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</si>
  <si>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</si>
  <si>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</si>
  <si>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</si>
  <si>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</si>
  <si>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</si>
  <si>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</si>
  <si>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</si>
  <si>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</si>
  <si>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</si>
  <si>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</si>
  <si>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</si>
  <si>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</si>
  <si>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</si>
  <si>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</si>
  <si>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</si>
  <si>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</si>
  <si>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</si>
  <si>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</si>
  <si>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</si>
  <si>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</si>
  <si>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</si>
  <si>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</si>
  <si>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</si>
  <si>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</si>
  <si>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</si>
  <si>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</si>
  <si>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</si>
  <si>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</si>
  <si>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</si>
  <si>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</si>
  <si>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</si>
  <si>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</si>
  <si>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</si>
  <si>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</si>
  <si>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</si>
  <si>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</si>
  <si>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</si>
  <si>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</si>
  <si>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</si>
  <si>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</si>
  <si>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</si>
  <si>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</si>
  <si>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</si>
  <si>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</si>
  <si>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</si>
  <si>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</si>
  <si>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</si>
  <si>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</si>
  <si>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</si>
  <si>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</si>
  <si>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</si>
  <si>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</si>
  <si>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</si>
  <si>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</si>
  <si>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</si>
  <si>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</si>
  <si>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</si>
  <si>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</si>
  <si>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</si>
  <si>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</si>
  <si>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</si>
  <si>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</si>
  <si>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</si>
  <si>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</si>
  <si>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</si>
  <si>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</si>
  <si>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</si>
  <si>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</si>
  <si>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</si>
  <si>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</si>
  <si>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</si>
  <si>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</si>
  <si>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</si>
  <si>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</si>
  <si>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</si>
  <si>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</si>
  <si>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</si>
  <si>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</si>
  <si>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</si>
  <si>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</si>
  <si>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</si>
  <si>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</si>
  <si>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</si>
  <si>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</si>
  <si>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</si>
  <si>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</si>
  <si>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</si>
  <si>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</si>
  <si>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</si>
  <si>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</si>
  <si>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</si>
  <si>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</si>
  <si>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</si>
  <si>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</si>
  <si>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</si>
  <si>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</si>
  <si>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</si>
  <si>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</si>
  <si>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</si>
  <si>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</si>
  <si>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</si>
  <si>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</si>
  <si>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</si>
  <si>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</si>
  <si>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</si>
  <si>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</si>
  <si>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</si>
  <si>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</si>
  <si>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</si>
  <si>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</si>
  <si>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</si>
  <si>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</si>
  <si>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</si>
  <si>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</si>
  <si>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</si>
  <si>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</si>
  <si>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</si>
  <si>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</si>
  <si>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</si>
  <si>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</si>
  <si>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</si>
  <si>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</si>
  <si>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</si>
  <si>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</si>
  <si>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</si>
  <si>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</si>
  <si>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</si>
  <si>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</si>
  <si>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</si>
  <si>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</si>
  <si>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</si>
  <si>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</si>
  <si>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</si>
  <si>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</si>
  <si>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</si>
  <si>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</si>
  <si>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</si>
  <si>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</si>
  <si>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</si>
  <si>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</si>
  <si>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</si>
  <si>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</si>
  <si>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</si>
  <si>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</si>
  <si>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</si>
  <si>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</si>
  <si>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</si>
  <si>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</si>
  <si>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</si>
  <si>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</si>
  <si>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</si>
  <si>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</si>
  <si>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</si>
  <si>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</si>
  <si>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</si>
  <si>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</si>
  <si>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</si>
  <si>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</si>
  <si>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</si>
  <si>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</si>
  <si>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</si>
  <si>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</si>
  <si>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</si>
  <si>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</si>
  <si>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</si>
  <si>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</si>
  <si>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</si>
  <si>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</si>
  <si>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</si>
  <si>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</si>
  <si>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</si>
  <si>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</si>
  <si>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</si>
  <si>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</si>
  <si>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</si>
  <si>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</si>
  <si>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</si>
  <si>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</si>
  <si>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</si>
  <si>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</si>
  <si>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</si>
  <si>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</si>
  <si>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</si>
  <si>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</si>
  <si>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</si>
  <si>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</si>
  <si>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</si>
  <si>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</si>
  <si>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</si>
  <si>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</si>
  <si>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</si>
  <si>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</si>
  <si>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</si>
  <si>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</si>
  <si>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</si>
  <si>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</si>
  <si>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</si>
  <si>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</si>
  <si>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</si>
  <si>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</si>
  <si>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</si>
  <si>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</si>
  <si>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</si>
  <si>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</si>
  <si>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</si>
  <si>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</si>
  <si>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</si>
  <si>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</si>
  <si>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</si>
  <si>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</si>
  <si>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</si>
  <si>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</si>
  <si>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</si>
  <si>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</si>
  <si>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</si>
  <si>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</si>
  <si>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</si>
  <si>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</si>
  <si>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</si>
  <si>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</si>
  <si>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</si>
  <si>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</si>
  <si>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</si>
  <si>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</si>
  <si>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</si>
  <si>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</si>
  <si>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</si>
  <si>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</si>
  <si>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</si>
  <si>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</si>
  <si>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</si>
  <si>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</si>
  <si>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</si>
  <si>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</si>
  <si>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</si>
  <si>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</si>
  <si>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</si>
  <si>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</si>
  <si>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</si>
  <si>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</si>
  <si>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</si>
  <si>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</si>
  <si>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</si>
  <si>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</si>
  <si>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</si>
  <si>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</si>
  <si>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</si>
  <si>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</si>
  <si>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</si>
  <si>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</si>
  <si>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</si>
  <si>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</si>
  <si>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</si>
  <si>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</si>
  <si>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</si>
  <si>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</si>
  <si>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</si>
  <si>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</si>
  <si>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</si>
  <si>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</si>
  <si>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</si>
  <si>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</si>
  <si>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</si>
  <si>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</si>
  <si>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</si>
  <si>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</si>
  <si>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</si>
  <si>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</si>
  <si>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</si>
  <si>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</si>
  <si>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</si>
  <si>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</si>
  <si>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</si>
  <si>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</si>
  <si>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</si>
  <si>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</si>
  <si>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</si>
  <si>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</si>
  <si>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</si>
  <si>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</si>
  <si>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</si>
  <si>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</si>
  <si>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</si>
  <si>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</si>
  <si>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</si>
  <si>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</si>
  <si>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</si>
  <si>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</si>
  <si>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</si>
  <si>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</si>
  <si>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</si>
  <si>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</si>
  <si>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</si>
  <si>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</si>
  <si>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</si>
  <si>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</si>
  <si>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</si>
  <si>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</si>
  <si>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</si>
  <si>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</si>
  <si>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</si>
  <si>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</si>
  <si>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</si>
  <si>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</si>
  <si>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</si>
  <si>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</si>
  <si>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</si>
  <si>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</si>
  <si>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</si>
  <si>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</si>
  <si>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</si>
  <si>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</si>
  <si>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</si>
  <si>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</si>
  <si>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</si>
  <si>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</si>
  <si>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</si>
  <si>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</si>
  <si>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</si>
  <si>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</si>
  <si>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</si>
  <si>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</si>
  <si>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</si>
  <si>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</si>
  <si>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</si>
  <si>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</si>
  <si>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</si>
  <si>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</si>
  <si>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</si>
  <si>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</si>
  <si>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</si>
  <si>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</si>
  <si>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</si>
  <si>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</si>
  <si>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</si>
  <si>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</si>
  <si>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</si>
  <si>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</si>
  <si>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</si>
  <si>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</si>
  <si>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</si>
  <si>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</si>
  <si>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</si>
  <si>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</si>
  <si>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</si>
  <si>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</si>
  <si>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</si>
  <si>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</si>
  <si>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</si>
  <si>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</si>
  <si>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</si>
  <si>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</si>
  <si>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</si>
  <si>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</si>
  <si>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</si>
  <si>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</si>
  <si>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</si>
  <si>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</si>
  <si>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</si>
  <si>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</si>
  <si>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</si>
  <si>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</si>
  <si>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</si>
  <si>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</si>
  <si>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</si>
  <si>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</si>
  <si>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</si>
  <si>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</si>
  <si>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</si>
  <si>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</si>
  <si>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</si>
  <si>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</si>
  <si>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</si>
  <si>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</si>
  <si>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</si>
  <si>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</si>
  <si>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</si>
  <si>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</si>
  <si>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</si>
  <si>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</si>
  <si>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</si>
  <si>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</si>
  <si>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</si>
  <si>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</si>
  <si>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</si>
  <si>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</si>
  <si>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</si>
  <si>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</si>
  <si>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</si>
  <si>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</si>
  <si>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</si>
  <si>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</si>
  <si>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</si>
  <si>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</si>
  <si>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</si>
  <si>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</si>
  <si>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</si>
  <si>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</si>
  <si>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</si>
  <si>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</si>
  <si>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</si>
  <si>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</si>
  <si>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</si>
  <si>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</si>
  <si>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</si>
  <si>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</si>
  <si>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</si>
  <si>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</si>
  <si>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</si>
  <si>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</si>
  <si>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</si>
  <si>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</si>
  <si>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</si>
  <si>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</si>
  <si>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</si>
  <si>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</si>
  <si>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</si>
  <si>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</si>
  <si>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</si>
  <si>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</si>
  <si>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</si>
  <si>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</si>
  <si>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</si>
  <si>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</si>
  <si>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</si>
  <si>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</si>
  <si>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</si>
  <si>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</si>
  <si>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</si>
  <si>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</si>
  <si>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</si>
  <si>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</si>
  <si>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</si>
  <si>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</si>
  <si>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</si>
  <si>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</si>
  <si>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</si>
  <si>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</si>
  <si>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</si>
  <si>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</si>
  <si>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</si>
  <si>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</si>
  <si>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</si>
  <si>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</si>
  <si>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</si>
  <si>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</si>
  <si>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</si>
  <si>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</si>
  <si>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</si>
  <si>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</si>
  <si>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</si>
  <si>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</si>
  <si>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</si>
  <si>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</si>
  <si>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</si>
  <si>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</si>
  <si>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</si>
  <si>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</si>
  <si>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</si>
  <si>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</si>
  <si>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</si>
  <si>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</si>
  <si>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</si>
  <si>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</si>
  <si>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</si>
  <si>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</si>
  <si>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</si>
  <si>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</si>
  <si>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</si>
  <si>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</si>
  <si>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</si>
  <si>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</si>
  <si>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</si>
  <si>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</si>
  <si>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</si>
  <si>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</si>
  <si>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</si>
  <si>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</si>
  <si>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</si>
  <si>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</si>
  <si>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</si>
  <si>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</si>
  <si>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</si>
  <si>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</si>
  <si>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</si>
  <si>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</si>
  <si>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</si>
  <si>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</si>
  <si>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</si>
  <si>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</si>
  <si>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</si>
  <si>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</si>
  <si>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</si>
  <si>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</si>
  <si>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</si>
  <si>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</si>
  <si>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</si>
  <si>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</si>
  <si>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</si>
  <si>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</si>
  <si>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</si>
  <si>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</si>
  <si>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</si>
  <si>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</si>
  <si>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</si>
  <si>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</si>
  <si>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</si>
  <si>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</si>
  <si>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</si>
  <si>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</si>
  <si>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</si>
  <si>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</si>
  <si>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</si>
  <si>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</si>
  <si>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</si>
  <si>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</si>
  <si>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</si>
  <si>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</si>
  <si>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</si>
  <si>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</si>
  <si>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</si>
  <si>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</si>
  <si>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</si>
  <si>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</si>
  <si>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</si>
  <si>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</si>
  <si>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</si>
  <si>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</si>
  <si>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</si>
  <si>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</si>
  <si>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</si>
  <si>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</si>
  <si>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</si>
  <si>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</si>
  <si>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</si>
  <si>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</si>
  <si>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</si>
  <si>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</si>
  <si>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</si>
  <si>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</si>
  <si>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</si>
  <si>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</si>
  <si>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</si>
  <si>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</si>
  <si>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</si>
  <si>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</si>
  <si>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</si>
  <si>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</si>
  <si>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</si>
  <si>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</si>
  <si>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</si>
  <si>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</si>
  <si>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</si>
  <si>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</si>
  <si>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</si>
  <si>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</si>
  <si>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</si>
  <si>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</si>
  <si>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</si>
  <si>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</si>
  <si>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</si>
  <si>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</si>
  <si>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</si>
  <si>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</si>
  <si>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</si>
  <si>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</si>
  <si>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</si>
  <si>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</si>
  <si>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</si>
  <si>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</si>
  <si>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</si>
  <si>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</si>
  <si>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</si>
  <si>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</si>
  <si>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</si>
  <si>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</si>
  <si>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</si>
  <si>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</si>
  <si>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</si>
  <si>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</si>
  <si>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</si>
  <si>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</si>
  <si>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</si>
  <si>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</si>
  <si>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</si>
  <si>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</si>
  <si>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</si>
  <si>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</si>
  <si>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</si>
  <si>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</si>
  <si>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</si>
  <si>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</si>
  <si>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</si>
  <si>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</si>
  <si>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</si>
  <si>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</si>
  <si>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</si>
  <si>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</si>
  <si>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</si>
  <si>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</si>
  <si>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</si>
  <si>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</si>
  <si>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</si>
  <si>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</si>
  <si>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</si>
  <si>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</si>
  <si>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</si>
  <si>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</si>
  <si>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</si>
  <si>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</si>
  <si>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</si>
  <si>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</si>
  <si>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</si>
  <si>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</si>
  <si>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</si>
  <si>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</si>
  <si>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</si>
  <si>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</si>
  <si>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</si>
  <si>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</si>
  <si>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</si>
  <si>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</si>
  <si>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</si>
  <si>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</si>
  <si>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</si>
  <si>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</si>
  <si>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</si>
  <si>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</si>
  <si>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</si>
  <si>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</si>
  <si>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</si>
  <si>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</si>
  <si>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</si>
  <si>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</si>
  <si>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</si>
  <si>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</si>
  <si>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</si>
  <si>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</si>
  <si>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</si>
  <si>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</si>
  <si>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</si>
  <si>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</si>
  <si>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</si>
  <si>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</si>
  <si>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</si>
  <si>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</si>
  <si>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</si>
  <si>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</si>
  <si>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</si>
  <si>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</si>
  <si>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</si>
  <si>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</si>
  <si>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</si>
  <si>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</si>
  <si>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</si>
  <si>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</si>
  <si>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</si>
  <si>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</si>
  <si>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</si>
  <si>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</si>
  <si>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</si>
  <si>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</si>
  <si>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</si>
  <si>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</si>
  <si>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</si>
  <si>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</si>
  <si>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</si>
  <si>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</si>
  <si>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</si>
  <si>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</si>
  <si>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</si>
  <si>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</si>
  <si>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</si>
  <si>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</si>
  <si>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</si>
  <si>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</si>
  <si>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</si>
  <si>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</si>
  <si>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</si>
  <si>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</si>
  <si>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</si>
  <si>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</si>
  <si>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</si>
  <si>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</si>
  <si>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</si>
  <si>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</si>
  <si>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</si>
  <si>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</si>
  <si>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</si>
  <si>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</si>
  <si>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</si>
  <si>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</si>
  <si>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</si>
  <si>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</si>
  <si>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</si>
  <si>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</si>
  <si>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</si>
  <si>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</si>
  <si>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</si>
  <si>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</si>
  <si>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</si>
  <si>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</si>
  <si>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</si>
  <si>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</si>
  <si>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</si>
  <si>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</si>
  <si>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</si>
  <si>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</si>
  <si>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</si>
  <si>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</si>
  <si>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</si>
  <si>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</si>
  <si>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</si>
  <si>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</si>
  <si>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</si>
  <si>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</si>
  <si>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</si>
  <si>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</si>
  <si>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</si>
  <si>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</si>
  <si>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</si>
  <si>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</si>
  <si>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</si>
  <si>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</si>
  <si>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</si>
  <si>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</si>
  <si>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</si>
  <si>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</si>
  <si>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</si>
  <si>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</si>
  <si>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</si>
  <si>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</si>
  <si>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</si>
  <si>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</si>
  <si>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</si>
  <si>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</si>
  <si>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</si>
  <si>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</si>
  <si>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</si>
  <si>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</si>
  <si>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</si>
  <si>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</si>
  <si>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</si>
  <si>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</si>
  <si>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</si>
  <si>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</si>
  <si>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</si>
  <si>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</si>
  <si>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</si>
  <si>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</si>
  <si>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</si>
  <si>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</si>
  <si>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</si>
  <si>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</si>
  <si>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</si>
  <si>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</si>
  <si>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</si>
  <si>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</si>
  <si>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</si>
  <si>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</si>
  <si>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</si>
  <si>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</si>
  <si>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</si>
  <si>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</si>
  <si>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</si>
  <si>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</si>
  <si>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</si>
  <si>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</si>
  <si>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</si>
  <si>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</si>
  <si>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</si>
  <si>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</si>
  <si>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</si>
  <si>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</si>
  <si>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</si>
  <si>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</si>
  <si>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</si>
  <si>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</si>
  <si>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</si>
  <si>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</si>
  <si>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</si>
  <si>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</si>
  <si>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</si>
  <si>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</si>
  <si>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</si>
  <si>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</si>
  <si>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</si>
  <si>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</si>
  <si>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</si>
  <si>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</si>
  <si>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</si>
  <si>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</si>
  <si>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</si>
  <si>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</si>
  <si>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</si>
  <si>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</si>
  <si>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</si>
  <si>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</si>
  <si>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</si>
  <si>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</si>
  <si>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</si>
  <si>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</si>
  <si>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</si>
  <si>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</si>
  <si>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</si>
  <si>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</si>
  <si>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</si>
  <si>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</si>
  <si>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</si>
  <si>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</si>
  <si>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</si>
  <si>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</si>
  <si>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</si>
  <si>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</si>
  <si>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</si>
  <si>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</si>
  <si>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</si>
  <si>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</si>
  <si>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</si>
  <si>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</si>
  <si>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</si>
  <si>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</si>
  <si>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</si>
  <si>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</si>
  <si>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</si>
  <si>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</si>
  <si>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</si>
  <si>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</si>
  <si>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</si>
  <si>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</si>
  <si>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</si>
  <si>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</si>
  <si>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</si>
  <si>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</si>
  <si>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</si>
  <si>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</si>
  <si>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</si>
  <si>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</si>
  <si>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</si>
  <si>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</si>
  <si>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</si>
  <si>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</si>
  <si>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</si>
  <si>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</si>
  <si>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</si>
  <si>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</si>
  <si>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</si>
  <si>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</si>
  <si>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</si>
  <si>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</si>
  <si>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</si>
  <si>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</si>
  <si>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</si>
  <si>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</si>
  <si>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</si>
  <si>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</si>
  <si>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</si>
  <si>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</si>
  <si>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</si>
  <si>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</si>
  <si>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</si>
  <si>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</si>
  <si>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</si>
  <si>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</si>
  <si>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</si>
  <si>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</si>
  <si>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</si>
  <si>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</si>
  <si>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</si>
  <si>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</si>
  <si>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</si>
  <si>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</si>
  <si>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</si>
  <si>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</si>
  <si>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</si>
  <si>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</si>
  <si>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</si>
  <si>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</si>
  <si>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</si>
  <si>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</si>
  <si>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</si>
  <si>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</si>
  <si>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</si>
  <si>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</si>
  <si>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</si>
  <si>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</si>
  <si>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</si>
  <si>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</si>
  <si>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</si>
  <si>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</si>
  <si>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</si>
  <si>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</si>
  <si>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</si>
  <si>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</si>
  <si>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</si>
  <si>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</si>
  <si>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</si>
  <si>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</si>
  <si>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</si>
  <si>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</si>
  <si>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</si>
  <si>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</si>
  <si>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</si>
  <si>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</si>
  <si>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</si>
  <si>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</si>
  <si>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</si>
  <si>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</si>
  <si>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</si>
  <si>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</si>
  <si>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</si>
  <si>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</si>
  <si>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</si>
  <si>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</si>
  <si>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</si>
  <si>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</si>
  <si>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</si>
  <si>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</si>
  <si>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</si>
  <si>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</si>
  <si>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</si>
  <si>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</si>
  <si>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</si>
  <si>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</si>
  <si>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</si>
  <si>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</si>
  <si>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</si>
  <si>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</si>
  <si>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</si>
  <si>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</si>
  <si>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</si>
  <si>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</si>
  <si>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</si>
  <si>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</si>
  <si>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</si>
  <si>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</si>
  <si>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</si>
  <si>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</si>
  <si>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</si>
  <si>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</si>
  <si>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</si>
  <si>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</si>
  <si>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</si>
  <si>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</si>
  <si>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</si>
  <si>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</si>
  <si>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</si>
  <si>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</si>
  <si>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</si>
  <si>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</si>
  <si>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</si>
  <si>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</si>
  <si>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</si>
  <si>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</si>
  <si>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</si>
  <si>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</si>
  <si>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</si>
  <si>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</si>
  <si>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</si>
  <si>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</si>
  <si>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</si>
  <si>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</si>
  <si>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</si>
  <si>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</si>
  <si>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</si>
  <si>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</si>
  <si>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</si>
  <si>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</si>
  <si>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</si>
  <si>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</si>
  <si>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</si>
  <si>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</si>
  <si>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</si>
  <si>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</si>
  <si>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</si>
  <si>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</si>
  <si>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</si>
  <si>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</si>
  <si>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</si>
  <si>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</si>
  <si>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</si>
  <si>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</si>
  <si>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</si>
  <si>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</si>
  <si>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</si>
  <si>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</si>
  <si>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</si>
  <si>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</si>
  <si>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</si>
  <si>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</si>
  <si>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</si>
  <si>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</si>
  <si>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</si>
  <si>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</si>
  <si>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</si>
  <si>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</si>
  <si>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</si>
  <si>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</si>
  <si>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</si>
  <si>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</si>
  <si>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</si>
  <si>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</si>
  <si>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</si>
  <si>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</si>
  <si>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</si>
  <si>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</si>
  <si>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</si>
  <si>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</si>
  <si>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</si>
  <si>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</si>
  <si>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</si>
  <si>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</si>
  <si>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</si>
  <si>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</si>
  <si>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</si>
  <si>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</si>
  <si>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</si>
  <si>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</si>
  <si>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</si>
  <si>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</si>
  <si>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</si>
  <si>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</si>
  <si>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</si>
  <si>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</si>
  <si>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</si>
  <si>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</si>
  <si>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</si>
  <si>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</si>
  <si>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</si>
  <si>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</si>
  <si>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</si>
  <si>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</si>
  <si>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</si>
  <si>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</si>
  <si>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</si>
  <si>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</si>
  <si>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</si>
  <si>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</si>
  <si>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</si>
  <si>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</si>
  <si>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</si>
  <si>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</si>
  <si>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</si>
  <si>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</si>
  <si>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</si>
  <si>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</si>
  <si>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</si>
  <si>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</si>
  <si>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</si>
  <si>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</si>
  <si>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</si>
  <si>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</si>
  <si>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</si>
  <si>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</si>
  <si>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</si>
  <si>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</si>
  <si>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</si>
  <si>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</si>
  <si>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</si>
  <si>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</si>
  <si>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</si>
  <si>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</si>
  <si>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</si>
  <si>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</si>
  <si>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</si>
  <si>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</si>
  <si>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</si>
  <si>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</si>
  <si>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</si>
  <si>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</si>
  <si>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</si>
  <si>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</si>
  <si>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</si>
  <si>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</si>
  <si>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</si>
  <si>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</si>
  <si>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</si>
  <si>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</si>
  <si>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</si>
  <si>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</si>
  <si>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</si>
  <si>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</si>
  <si>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</si>
  <si>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</si>
  <si>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</si>
  <si>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</si>
  <si>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</si>
  <si>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</si>
  <si>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</si>
  <si>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</si>
  <si>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</si>
  <si>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</si>
  <si>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</si>
  <si>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</si>
  <si>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</si>
  <si>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</si>
  <si>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</si>
  <si>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</si>
  <si>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</si>
  <si>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</si>
  <si>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</si>
  <si>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</si>
  <si>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</si>
  <si>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</si>
  <si>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</si>
  <si>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</si>
  <si>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</si>
  <si>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</si>
  <si>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</si>
  <si>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</si>
  <si>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</si>
  <si>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</si>
  <si>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</si>
  <si>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</si>
  <si>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</si>
  <si>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</si>
  <si>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</si>
  <si>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</si>
  <si>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</si>
  <si>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</si>
  <si>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</si>
  <si>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</si>
  <si>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</si>
  <si>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</si>
  <si>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</si>
  <si>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</si>
  <si>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</si>
  <si>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</si>
  <si>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</si>
  <si>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</si>
  <si>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</si>
  <si>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</si>
  <si>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</si>
  <si>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</si>
  <si>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</si>
  <si>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</si>
  <si>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</si>
  <si>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</si>
  <si>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</si>
  <si>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</si>
  <si>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</si>
  <si>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</si>
  <si>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</si>
  <si>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</si>
  <si>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</si>
  <si>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</si>
  <si>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</si>
  <si>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</si>
  <si>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</si>
  <si>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</si>
  <si>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</si>
  <si>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</si>
  <si>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</si>
  <si>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</si>
  <si>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</si>
  <si>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</si>
  <si>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</si>
  <si>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</si>
  <si>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</si>
  <si>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</si>
  <si>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</si>
  <si>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</si>
  <si>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</si>
  <si>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</si>
  <si>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</si>
  <si>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</si>
  <si>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</si>
  <si>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</si>
  <si>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</si>
  <si>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</si>
  <si>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</si>
  <si>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</si>
  <si>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</si>
  <si>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</si>
  <si>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</si>
  <si>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</si>
  <si>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</si>
  <si>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</si>
  <si>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</si>
  <si>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</si>
  <si>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</si>
  <si>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</si>
  <si>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</si>
  <si>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</si>
  <si>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</si>
  <si>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</si>
  <si>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</si>
  <si>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</si>
  <si>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</si>
  <si>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</si>
  <si>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</si>
  <si>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</si>
  <si>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</si>
  <si>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</si>
  <si>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</si>
  <si>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</si>
  <si>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</si>
  <si>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</si>
  <si>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</si>
  <si>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</si>
  <si>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</si>
  <si>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</si>
  <si>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</si>
  <si>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</si>
  <si>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</si>
  <si>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</si>
  <si>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</si>
  <si>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</si>
  <si>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</si>
  <si>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</si>
  <si>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</si>
  <si>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</si>
  <si>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</si>
  <si>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</si>
  <si>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</si>
  <si>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</si>
  <si>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</si>
  <si>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</si>
  <si>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</si>
  <si>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</si>
  <si>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</si>
  <si>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</si>
  <si>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</si>
  <si>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</si>
  <si>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</si>
  <si>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</si>
  <si>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</si>
  <si>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</si>
  <si>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</si>
  <si>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</si>
  <si>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</si>
  <si>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</si>
  <si>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</si>
  <si>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</si>
  <si>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</si>
  <si>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</si>
  <si>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</si>
  <si>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</si>
  <si>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</si>
  <si>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</si>
  <si>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</si>
  <si>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</si>
  <si>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</si>
  <si>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</si>
  <si>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</si>
  <si>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</si>
  <si>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</si>
  <si>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</si>
  <si>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</si>
  <si>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</si>
  <si>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</si>
  <si>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</si>
  <si>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</si>
  <si>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</si>
  <si>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</si>
  <si>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</si>
  <si>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</si>
  <si>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</si>
  <si>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</si>
  <si>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</si>
  <si>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</si>
  <si>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</si>
  <si>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</si>
  <si>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</si>
  <si>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</si>
  <si>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</si>
  <si>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</si>
  <si>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</si>
  <si>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</si>
  <si>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</si>
  <si>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</si>
  <si>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</si>
  <si>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</si>
  <si>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</si>
  <si>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</si>
  <si>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</si>
  <si>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</si>
  <si>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</si>
  <si>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</si>
  <si>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</si>
  <si>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</si>
  <si>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</si>
  <si>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</si>
  <si>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</si>
  <si>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</si>
  <si>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</si>
  <si>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</si>
  <si>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</si>
  <si>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</si>
  <si>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</si>
  <si>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</si>
  <si>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</si>
  <si>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</si>
  <si>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</si>
  <si>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</si>
  <si>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</si>
  <si>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</si>
  <si>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</si>
  <si>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</si>
  <si>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</si>
  <si>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</si>
  <si>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</si>
  <si>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</si>
  <si>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</si>
  <si>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</si>
  <si>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</si>
  <si>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</si>
  <si>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</si>
  <si>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</si>
  <si>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</si>
  <si>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</si>
  <si>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</si>
  <si>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</si>
  <si>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</si>
  <si>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</si>
  <si>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</si>
  <si>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</si>
  <si>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</si>
  <si>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</si>
  <si>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</si>
  <si>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</si>
  <si>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</si>
  <si>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</si>
  <si>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</si>
  <si>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</si>
  <si>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</si>
  <si>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</si>
  <si>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</si>
  <si>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</si>
  <si>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</si>
  <si>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</si>
  <si>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</si>
  <si>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</si>
  <si>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</si>
  <si>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</si>
  <si>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</si>
  <si>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</si>
  <si>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</si>
  <si>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</si>
  <si>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</si>
  <si>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</si>
  <si>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</si>
  <si>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</si>
  <si>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</si>
  <si>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</si>
  <si>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</si>
  <si>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</si>
  <si>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</si>
  <si>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</si>
  <si>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</si>
  <si>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</si>
  <si>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</si>
  <si>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</si>
  <si>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</si>
  <si>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</si>
  <si>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</si>
  <si>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</si>
  <si>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</si>
  <si>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</si>
  <si>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</si>
  <si>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</si>
  <si>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</si>
  <si>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</si>
  <si>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</si>
  <si>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</si>
  <si>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</si>
  <si>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</si>
  <si>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</si>
  <si>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</si>
  <si>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</si>
  <si>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</si>
  <si>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</si>
  <si>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</si>
  <si>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</si>
  <si>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</si>
  <si>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</si>
  <si>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</si>
  <si>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</si>
  <si>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</si>
  <si>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</si>
  <si>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</si>
  <si>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</si>
  <si>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</si>
  <si>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</si>
  <si>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</si>
  <si>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</si>
  <si>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</si>
  <si>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</si>
  <si>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</si>
  <si>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</si>
  <si>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</si>
  <si>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</si>
  <si>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</si>
  <si>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</si>
  <si>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</si>
  <si>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</si>
  <si>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</si>
  <si>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</si>
  <si>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</si>
  <si>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</si>
  <si>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</si>
  <si>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</si>
  <si>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</si>
  <si>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</si>
  <si>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</si>
  <si>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</si>
  <si>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</si>
  <si>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</si>
  <si>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</si>
  <si>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</si>
  <si>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</si>
  <si>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</si>
  <si>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</si>
  <si>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</si>
  <si>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</si>
  <si>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</si>
  <si>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</si>
  <si>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</si>
  <si>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</si>
  <si>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</si>
  <si>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</si>
  <si>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</si>
  <si>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</si>
  <si>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</si>
  <si>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</si>
  <si>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</si>
  <si>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</si>
  <si>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</si>
  <si>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</si>
  <si>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</si>
  <si>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</si>
  <si>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</si>
  <si>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</si>
  <si>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</si>
  <si>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</si>
  <si>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</si>
  <si>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</si>
  <si>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</si>
  <si>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</si>
  <si>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</si>
  <si>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</si>
  <si>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</si>
  <si>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</si>
  <si>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</si>
  <si>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</si>
  <si>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</si>
  <si>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</si>
  <si>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</si>
  <si>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</si>
  <si>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</si>
  <si>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</si>
  <si>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</si>
  <si>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</si>
  <si>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</si>
  <si>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</si>
  <si>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</si>
  <si>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</si>
  <si>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</si>
  <si>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</si>
  <si>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</si>
  <si>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</si>
  <si>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</si>
  <si>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</si>
  <si>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</si>
  <si>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</si>
  <si>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</si>
  <si>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</si>
  <si>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</si>
  <si>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</si>
  <si>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</si>
  <si>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</si>
  <si>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</si>
  <si>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</si>
  <si>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</si>
  <si>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</si>
  <si>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</si>
  <si>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</si>
  <si>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</si>
  <si>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</si>
  <si>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</si>
  <si>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</si>
  <si>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</si>
  <si>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</si>
  <si>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</si>
  <si>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</si>
  <si>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</si>
  <si>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</si>
  <si>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</si>
  <si>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</si>
  <si>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</si>
  <si>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</si>
  <si>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</si>
  <si>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</si>
  <si>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</si>
  <si>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</si>
  <si>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</si>
  <si>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</si>
  <si>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</si>
  <si>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</si>
  <si>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</si>
  <si>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</si>
  <si>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</si>
  <si>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</si>
  <si>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</si>
  <si>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</si>
  <si>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</si>
  <si>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</si>
  <si>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</si>
  <si>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</si>
  <si>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</si>
  <si>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</si>
  <si>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</si>
  <si>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</si>
  <si>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</si>
  <si>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</si>
  <si>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</si>
  <si>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</si>
  <si>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</si>
  <si>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</si>
  <si>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</si>
  <si>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</si>
  <si>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</si>
  <si>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</si>
  <si>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</si>
  <si>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</si>
  <si>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</si>
  <si>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</si>
  <si>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</si>
  <si>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</si>
  <si>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</si>
  <si>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</si>
  <si>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</si>
  <si>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</si>
  <si>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</si>
  <si>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</si>
  <si>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</si>
  <si>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</si>
  <si>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</si>
  <si>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</si>
  <si>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</si>
  <si>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</si>
  <si>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</si>
  <si>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</si>
  <si>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</si>
  <si>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</si>
  <si>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</si>
  <si>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</si>
  <si>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</si>
  <si>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</si>
  <si>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</si>
  <si>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</si>
  <si>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</si>
  <si>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</si>
  <si>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</si>
  <si>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</si>
  <si>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</si>
  <si>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</si>
  <si>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</si>
  <si>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</si>
  <si>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</si>
  <si>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</si>
  <si>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</si>
  <si>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</si>
  <si>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</si>
  <si>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</si>
  <si>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</si>
  <si>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</si>
  <si>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</si>
  <si>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</si>
  <si>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</si>
  <si>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</si>
  <si>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</si>
  <si>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</si>
  <si>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</si>
  <si>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</si>
  <si>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</si>
  <si>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</si>
  <si>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</si>
  <si>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</si>
  <si>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</si>
  <si>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</si>
  <si>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</si>
  <si>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</si>
  <si>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</si>
  <si>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</si>
  <si>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</si>
  <si>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</si>
  <si>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</si>
  <si>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</si>
  <si>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</si>
  <si>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</si>
  <si>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</si>
  <si>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</si>
  <si>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</si>
  <si>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</si>
  <si>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</si>
  <si>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</si>
  <si>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</si>
  <si>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</si>
  <si>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</si>
  <si>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</si>
  <si>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</si>
  <si>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</si>
  <si>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</si>
  <si>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</si>
  <si>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</si>
  <si>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</si>
  <si>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</si>
  <si>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</si>
  <si>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</si>
  <si>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</si>
  <si>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</si>
  <si>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</si>
  <si>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</si>
  <si>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</si>
  <si>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</si>
  <si>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</si>
  <si>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</si>
  <si>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</si>
  <si>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</si>
  <si>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</si>
  <si>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</si>
  <si>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</si>
  <si>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</si>
  <si>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</si>
  <si>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</si>
  <si>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</si>
  <si>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</si>
  <si>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</si>
  <si>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</si>
  <si>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</si>
  <si>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</si>
  <si>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</si>
  <si>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</si>
  <si>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</si>
  <si>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</si>
  <si>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</si>
  <si>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</si>
  <si>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</si>
  <si>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</si>
  <si>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</si>
  <si>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</si>
  <si>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</si>
  <si>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</si>
  <si>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</si>
  <si>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</si>
  <si>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</si>
  <si>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</si>
  <si>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</si>
  <si>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</si>
  <si>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</si>
  <si>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</si>
  <si>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</si>
  <si>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</si>
  <si>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</si>
  <si>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</si>
  <si>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</si>
  <si>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</si>
  <si>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</si>
  <si>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</si>
  <si>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</si>
  <si>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</si>
  <si>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</si>
  <si>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</si>
  <si>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</si>
  <si>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</si>
  <si>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</si>
  <si>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</si>
  <si>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</si>
  <si>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</si>
  <si>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</si>
  <si>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</si>
  <si>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</si>
  <si>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</si>
  <si>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</si>
  <si>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</si>
  <si>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</si>
  <si>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</si>
  <si>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</si>
  <si>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</si>
  <si>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</si>
  <si>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</si>
  <si>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</si>
  <si>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</si>
  <si>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</si>
  <si>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</si>
  <si>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</si>
  <si>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</si>
  <si>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</si>
  <si>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</si>
  <si>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</si>
  <si>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</si>
  <si>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</si>
  <si>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</si>
  <si>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</si>
  <si>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</si>
  <si>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</si>
  <si>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</si>
  <si>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</si>
  <si>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</si>
  <si>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</si>
  <si>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</si>
  <si>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</si>
  <si>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</si>
  <si>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</si>
  <si>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</si>
  <si>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</si>
  <si>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</si>
  <si>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</si>
  <si>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</si>
  <si>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</si>
  <si>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</si>
  <si>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</si>
  <si>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</si>
  <si>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</si>
  <si>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</si>
  <si>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</si>
  <si>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</si>
  <si>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</si>
  <si>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</si>
  <si>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</si>
  <si>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</si>
  <si>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</si>
  <si>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</si>
  <si>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</si>
  <si>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</si>
  <si>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</si>
  <si>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</si>
  <si>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</si>
  <si>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</si>
  <si>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</si>
  <si>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</si>
  <si>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</si>
  <si>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</si>
  <si>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</si>
  <si>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</si>
  <si>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</si>
  <si>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</si>
  <si>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</si>
  <si>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</si>
  <si>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</si>
  <si>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</si>
  <si>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</si>
  <si>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</si>
  <si>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</si>
  <si>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</si>
  <si>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</si>
  <si>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</si>
  <si>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</si>
  <si>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</si>
  <si>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</si>
  <si>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</si>
  <si>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</si>
  <si>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</si>
  <si>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</si>
  <si>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</si>
  <si>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</si>
  <si>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</si>
  <si>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</si>
  <si>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</si>
  <si>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</si>
  <si>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</si>
  <si>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</si>
  <si>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</si>
  <si>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</si>
  <si>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</si>
  <si>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</si>
  <si>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</si>
  <si>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</si>
  <si>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</si>
  <si>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</si>
  <si>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</si>
  <si>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</si>
  <si>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</si>
  <si>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</si>
  <si>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</si>
  <si>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</si>
  <si>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</si>
  <si>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</si>
  <si>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</si>
  <si>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</si>
  <si>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</si>
  <si>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</si>
  <si>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</si>
  <si>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</si>
  <si>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</si>
  <si>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</si>
  <si>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</si>
  <si>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</si>
  <si>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</si>
  <si>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</si>
  <si>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</si>
  <si>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</si>
  <si>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</si>
  <si>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</si>
  <si>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</si>
  <si>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</si>
  <si>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</si>
  <si>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</si>
  <si>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</si>
  <si>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</si>
  <si>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</si>
  <si>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</si>
  <si>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</si>
  <si>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</si>
  <si>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</si>
  <si>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</si>
  <si>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</si>
  <si>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</si>
  <si>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</si>
  <si>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</si>
  <si>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</si>
  <si>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</si>
  <si>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</si>
  <si>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</si>
  <si>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</si>
  <si>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</si>
  <si>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</si>
  <si>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</si>
  <si>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</si>
  <si>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</si>
  <si>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</si>
  <si>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</si>
  <si>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</si>
  <si>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</si>
  <si>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</si>
  <si>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</si>
  <si>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</si>
  <si>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</si>
  <si>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</si>
  <si>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</si>
  <si>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</si>
  <si>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</si>
  <si>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</si>
  <si>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</si>
  <si>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</si>
  <si>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</si>
  <si>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</si>
  <si>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</si>
  <si>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</si>
  <si>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</si>
  <si>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</si>
  <si>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</si>
  <si>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</si>
  <si>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</si>
  <si>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</si>
  <si>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</si>
  <si>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</si>
  <si>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</si>
  <si>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</si>
  <si>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</si>
  <si>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</si>
  <si>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</si>
  <si>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</si>
  <si>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</si>
  <si>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</si>
  <si>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</si>
  <si>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</si>
  <si>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</si>
  <si>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</si>
  <si>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</si>
  <si>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</si>
  <si>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</si>
  <si>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</si>
  <si>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</si>
  <si>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</si>
  <si>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</si>
  <si>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</si>
  <si>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</si>
  <si>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</si>
  <si>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</si>
  <si>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</si>
  <si>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</si>
  <si>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</si>
  <si>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</si>
  <si>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</si>
  <si>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</si>
  <si>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</si>
  <si>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</si>
  <si>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</si>
  <si>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</si>
  <si>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</si>
  <si>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</si>
  <si>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</si>
  <si>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</si>
  <si>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</si>
  <si>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</si>
  <si>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</si>
  <si>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</si>
  <si>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</si>
  <si>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</si>
  <si>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</si>
  <si>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</si>
  <si>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</si>
  <si>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</si>
  <si>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</si>
  <si>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</si>
  <si>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</si>
  <si>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</si>
  <si>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</si>
  <si>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</si>
  <si>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</si>
  <si>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</si>
  <si>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</si>
  <si>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</si>
  <si>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</si>
  <si>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</si>
  <si>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</si>
  <si>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</si>
  <si>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</si>
  <si>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</si>
  <si>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</si>
  <si>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</si>
  <si>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</si>
  <si>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</si>
  <si>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</si>
  <si>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</si>
  <si>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</si>
  <si>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</si>
  <si>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</si>
  <si>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</si>
  <si>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</si>
  <si>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</si>
  <si>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</si>
  <si>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</si>
  <si>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</si>
  <si>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</si>
  <si>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</si>
  <si>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</si>
  <si>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</si>
  <si>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</si>
  <si>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</si>
  <si>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</si>
  <si>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</si>
  <si>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</si>
  <si>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</si>
  <si>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</si>
  <si>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</si>
  <si>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</si>
  <si>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</si>
  <si>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</si>
  <si>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</si>
  <si>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</si>
  <si>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</si>
  <si>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</si>
  <si>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</si>
  <si>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</si>
  <si>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</si>
  <si>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</si>
  <si>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</si>
  <si>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</si>
  <si>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</si>
  <si>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</si>
  <si>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</si>
  <si>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</si>
  <si>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</si>
  <si>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</si>
  <si>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</si>
  <si>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</si>
  <si>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</si>
  <si>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</si>
  <si>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</si>
  <si>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</si>
  <si>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</si>
  <si>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</si>
  <si>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</si>
  <si>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</si>
  <si>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</si>
  <si>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</si>
  <si>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</si>
  <si>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</si>
  <si>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</si>
  <si>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</si>
  <si>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</si>
  <si>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</si>
  <si>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</si>
  <si>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</si>
  <si>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</si>
  <si>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</si>
  <si>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</si>
  <si>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</si>
  <si>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</si>
  <si>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</si>
  <si>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</si>
  <si>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</si>
  <si>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</si>
  <si>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</si>
  <si>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</si>
  <si>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</si>
  <si>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</si>
  <si>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</si>
  <si>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</si>
  <si>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</si>
  <si>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</si>
  <si>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</si>
  <si>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</si>
  <si>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</si>
  <si>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</si>
  <si>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</si>
  <si>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</si>
  <si>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</si>
  <si>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</si>
  <si>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</si>
  <si>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</si>
  <si>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</si>
  <si>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</si>
  <si>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</si>
  <si>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</si>
  <si>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</si>
  <si>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</si>
  <si>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</si>
  <si>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</si>
  <si>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</si>
  <si>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</si>
  <si>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</si>
  <si>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</si>
  <si>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</si>
  <si>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</si>
  <si>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</si>
  <si>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</si>
  <si>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</si>
  <si>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</si>
  <si>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</si>
  <si>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</si>
  <si>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</si>
  <si>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</si>
  <si>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</si>
  <si>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</si>
  <si>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</si>
  <si>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</si>
  <si>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</si>
  <si>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</si>
  <si>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</si>
  <si>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</si>
  <si>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</si>
  <si>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</si>
  <si>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</si>
  <si>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</si>
  <si>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</si>
  <si>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</si>
  <si>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</si>
  <si>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</si>
  <si>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</si>
  <si>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</si>
  <si>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</si>
  <si>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</si>
  <si>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</si>
  <si>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</si>
  <si>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</si>
  <si>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</si>
  <si>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</si>
  <si>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</si>
  <si>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</si>
  <si>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</si>
  <si>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</si>
  <si>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</si>
  <si>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</si>
  <si>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</si>
  <si>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</si>
  <si>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</si>
  <si>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</si>
  <si>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</si>
  <si>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</si>
  <si>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</si>
  <si>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</si>
  <si>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</si>
  <si>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</si>
  <si>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</si>
  <si>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</si>
  <si>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</si>
  <si>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</si>
  <si>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</si>
  <si>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</si>
  <si>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</si>
  <si>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</si>
  <si>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</si>
  <si>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</si>
  <si>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</si>
  <si>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</si>
  <si>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</si>
  <si>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</si>
  <si>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</si>
  <si>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</si>
  <si>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</si>
  <si>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</si>
  <si>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</si>
  <si>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</si>
  <si>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</si>
  <si>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</si>
  <si>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</si>
  <si>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</si>
  <si>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</si>
  <si>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</si>
  <si>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</si>
  <si>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</si>
  <si>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</si>
  <si>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</si>
  <si>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</si>
  <si>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</si>
  <si>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</si>
  <si>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</si>
  <si>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</si>
  <si>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</si>
  <si>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</si>
  <si>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</si>
  <si>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</si>
  <si>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</si>
  <si>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</si>
  <si>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</si>
  <si>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</si>
  <si>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</si>
  <si>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</si>
  <si>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</si>
  <si>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</si>
  <si>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</si>
  <si>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</si>
  <si>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</si>
  <si>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</si>
  <si>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</si>
  <si>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</si>
  <si>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</si>
  <si>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</si>
  <si>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</si>
  <si>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</si>
  <si>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</si>
  <si>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</si>
  <si>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</si>
  <si>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</si>
  <si>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</si>
  <si>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</si>
  <si>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</si>
  <si>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</si>
  <si>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</si>
  <si>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</si>
  <si>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</si>
  <si>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</si>
  <si>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</si>
  <si>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</si>
  <si>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</si>
  <si>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</si>
  <si>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</si>
  <si>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</si>
  <si>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</si>
  <si>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</si>
  <si>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</si>
  <si>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</si>
  <si>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</si>
  <si>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</si>
  <si>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</si>
  <si>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</si>
  <si>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</si>
  <si>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</si>
  <si>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</si>
  <si>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</si>
  <si>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</si>
  <si>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</si>
  <si>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</si>
  <si>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</si>
  <si>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</si>
  <si>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</si>
  <si>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</si>
  <si>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</si>
  <si>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</si>
  <si>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</si>
  <si>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</si>
  <si>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</si>
  <si>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</si>
  <si>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</si>
  <si>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</si>
  <si>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</si>
  <si>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</si>
  <si>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</si>
  <si>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</si>
  <si>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</si>
  <si>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</si>
  <si>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</si>
  <si>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</si>
  <si>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</si>
  <si>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</si>
  <si>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</si>
  <si>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</si>
  <si>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</si>
  <si>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</si>
  <si>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</si>
  <si>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</si>
  <si>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</si>
  <si>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</si>
  <si>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</si>
  <si>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</si>
  <si>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</si>
  <si>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</si>
  <si>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</si>
  <si>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</si>
  <si>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</si>
  <si>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</si>
  <si>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</si>
  <si>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</si>
  <si>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</si>
  <si>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</si>
  <si>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</si>
  <si>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</si>
  <si>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</si>
  <si>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</si>
  <si>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</si>
  <si>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</si>
  <si>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</si>
  <si>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</si>
  <si>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</si>
  <si>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</si>
  <si>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</si>
  <si>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</si>
  <si>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</si>
  <si>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</si>
  <si>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</si>
  <si>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</si>
  <si>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</si>
  <si>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</si>
  <si>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</si>
  <si>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</si>
  <si>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</si>
  <si>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</si>
  <si>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</si>
  <si>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</si>
  <si>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</si>
  <si>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</si>
  <si>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</si>
  <si>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</si>
  <si>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</si>
  <si>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</si>
  <si>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</si>
  <si>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</si>
  <si>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</si>
  <si>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</si>
  <si>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</si>
  <si>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</si>
  <si>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</si>
  <si>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</si>
  <si>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</si>
  <si>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</si>
  <si>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</si>
  <si>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</si>
  <si>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</si>
  <si>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</si>
  <si>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</si>
  <si>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</si>
  <si>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</si>
  <si>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</si>
  <si>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</si>
  <si>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</si>
  <si>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</si>
  <si>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</si>
  <si>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</si>
  <si>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</si>
  <si>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</si>
  <si>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</si>
  <si>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</si>
  <si>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</si>
  <si>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</si>
  <si>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</si>
  <si>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</si>
  <si>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</si>
  <si>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</si>
  <si>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</si>
  <si>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</si>
  <si>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</si>
  <si>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</si>
  <si>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</si>
  <si>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</si>
  <si>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</si>
  <si>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</si>
  <si>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</si>
  <si>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</si>
  <si>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</si>
  <si>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</si>
  <si>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</si>
  <si>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</si>
  <si>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</si>
  <si>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</si>
  <si>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</si>
  <si>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</si>
  <si>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</si>
  <si>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</si>
  <si>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</si>
  <si>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</si>
  <si>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</si>
  <si>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</si>
  <si>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</si>
  <si>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</si>
  <si>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</si>
  <si>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</si>
  <si>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</si>
  <si>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</si>
  <si>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</si>
  <si>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</si>
  <si>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</si>
  <si>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</si>
  <si>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</si>
  <si>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</si>
  <si>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</si>
  <si>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</si>
  <si>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</si>
  <si>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</si>
  <si>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</si>
  <si>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</si>
  <si>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</si>
  <si>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</si>
  <si>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</si>
  <si>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</si>
  <si>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</si>
  <si>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</si>
  <si>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</si>
  <si>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</si>
  <si>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</si>
  <si>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</si>
  <si>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</si>
  <si>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</si>
  <si>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</si>
  <si>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</si>
  <si>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</si>
  <si>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</si>
  <si>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</si>
  <si>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</si>
  <si>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</si>
  <si>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</si>
  <si>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</si>
  <si>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</si>
  <si>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</si>
  <si>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</si>
  <si>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</si>
  <si>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</si>
  <si>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</si>
  <si>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</si>
  <si>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</si>
  <si>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</si>
  <si>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</si>
  <si>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</si>
  <si>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</si>
  <si>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</si>
  <si>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</si>
  <si>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</si>
  <si>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</si>
  <si>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</si>
  <si>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</si>
  <si>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</si>
  <si>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</si>
  <si>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</si>
  <si>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</si>
  <si>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</si>
  <si>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</si>
  <si>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</si>
  <si>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</si>
  <si>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</si>
  <si>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</si>
  <si>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</si>
  <si>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</si>
  <si>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</si>
  <si>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</si>
  <si>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</si>
  <si>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</si>
  <si>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</si>
  <si>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</si>
  <si>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</si>
  <si>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</si>
  <si>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</si>
  <si>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</si>
  <si>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</si>
  <si>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</si>
  <si>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</si>
  <si>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</si>
  <si>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</si>
  <si>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</si>
  <si>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</si>
  <si>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</si>
  <si>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</si>
  <si>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</si>
  <si>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</si>
  <si>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</si>
  <si>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</si>
  <si>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</si>
  <si>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</si>
  <si>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</si>
  <si>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</si>
  <si>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</si>
  <si>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</si>
  <si>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</si>
  <si>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</si>
  <si>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</si>
  <si>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</si>
  <si>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</si>
  <si>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</si>
  <si>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</si>
  <si>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</si>
  <si>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</si>
  <si>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</si>
  <si>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</si>
  <si>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</si>
  <si>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</si>
  <si>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</si>
  <si>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</si>
  <si>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</si>
  <si>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</si>
  <si>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</si>
  <si>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</si>
  <si>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</si>
  <si>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</si>
  <si>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</si>
  <si>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</si>
  <si>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</si>
  <si>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</si>
  <si>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</si>
  <si>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</si>
  <si>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</si>
  <si>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</si>
  <si>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</si>
  <si>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</si>
  <si>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</si>
  <si>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</si>
  <si>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</si>
  <si>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</si>
  <si>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</si>
  <si>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</si>
  <si>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</si>
  <si>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</si>
  <si>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</si>
  <si>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</si>
  <si>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</si>
  <si>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</si>
  <si>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</si>
  <si>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</si>
  <si>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</si>
  <si>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</si>
  <si>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</si>
  <si>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</si>
  <si>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</si>
  <si>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</si>
  <si>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</si>
  <si>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</si>
  <si>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</si>
  <si>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</si>
  <si>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</si>
  <si>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</si>
  <si>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</si>
  <si>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</si>
  <si>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</si>
  <si>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</si>
  <si>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</si>
  <si>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</si>
  <si>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</si>
  <si>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</si>
  <si>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</si>
  <si>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</si>
  <si>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</si>
  <si>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</si>
  <si>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</si>
  <si>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</si>
  <si>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</si>
  <si>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</si>
  <si>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</si>
  <si>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</si>
  <si>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</si>
  <si>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</si>
  <si>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</si>
  <si>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</si>
  <si>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</si>
  <si>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</si>
  <si>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</si>
  <si>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</si>
  <si>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</si>
  <si>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</si>
  <si>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</si>
  <si>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</si>
  <si>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</si>
  <si>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</si>
  <si>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</si>
  <si>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</si>
  <si>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</si>
  <si>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</si>
  <si>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</si>
  <si>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</si>
  <si>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</si>
  <si>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</si>
  <si>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</si>
  <si>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</si>
  <si>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</si>
  <si>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</si>
  <si>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</si>
  <si>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</si>
  <si>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</si>
  <si>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</si>
  <si>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</si>
  <si>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</si>
  <si>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</si>
  <si>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</si>
  <si>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</si>
  <si>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</si>
  <si>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</si>
  <si>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</si>
  <si>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</si>
  <si>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</si>
  <si>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</si>
  <si>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</si>
  <si>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</si>
  <si>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</si>
  <si>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</si>
  <si>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</si>
  <si>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</si>
  <si>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</si>
  <si>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</si>
  <si>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</si>
  <si>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</si>
  <si>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</si>
  <si>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</si>
  <si>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</si>
  <si>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</si>
  <si>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</si>
  <si>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</si>
  <si>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</si>
  <si>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</si>
  <si>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</si>
  <si>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</si>
  <si>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</si>
  <si>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</si>
  <si>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</si>
  <si>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</si>
  <si>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</si>
  <si>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</si>
  <si>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</si>
  <si>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</si>
  <si>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</si>
  <si>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</si>
  <si>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</si>
  <si>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</si>
  <si>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</si>
  <si>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</si>
  <si>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</si>
  <si>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</si>
  <si>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</si>
  <si>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</si>
  <si>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</si>
  <si>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</si>
  <si>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</si>
  <si>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</si>
  <si>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</si>
  <si>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</si>
  <si>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</si>
  <si>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</si>
  <si>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</si>
  <si>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</si>
  <si>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</si>
  <si>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</si>
  <si>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</si>
  <si>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</si>
  <si>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</si>
  <si>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</si>
  <si>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</si>
  <si>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</si>
  <si>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</si>
  <si>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</si>
  <si>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</si>
  <si>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</si>
  <si>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</si>
  <si>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</si>
  <si>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</si>
  <si>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</si>
  <si>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</si>
  <si>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</si>
  <si>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</si>
  <si>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</si>
  <si>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</si>
  <si>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</si>
  <si>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</si>
  <si>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</si>
  <si>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</si>
  <si>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</si>
  <si>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</si>
  <si>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</si>
  <si>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</si>
  <si>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</si>
  <si>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</si>
  <si>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</si>
  <si>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</si>
  <si>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</si>
  <si>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</si>
  <si>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</si>
  <si>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</si>
  <si>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</si>
  <si>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</si>
  <si>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</si>
  <si>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</si>
  <si>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</si>
  <si>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</si>
  <si>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</si>
  <si>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</si>
  <si>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</si>
  <si>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</si>
  <si>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</si>
  <si>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</si>
  <si>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</si>
  <si>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</si>
  <si>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</si>
  <si>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</si>
  <si>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</si>
  <si>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</si>
  <si>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</si>
  <si>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</si>
  <si>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</si>
  <si>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</si>
  <si>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</si>
  <si>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</si>
  <si>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</si>
  <si>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</si>
  <si>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</si>
  <si>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</si>
  <si>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</si>
  <si>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</si>
  <si>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</si>
  <si>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</si>
  <si>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</si>
  <si>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</si>
  <si>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</si>
  <si>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</si>
  <si>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</si>
  <si>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</si>
  <si>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</si>
  <si>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</si>
  <si>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</si>
  <si>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</si>
  <si>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</si>
  <si>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</si>
  <si>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</si>
  <si>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</si>
  <si>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</si>
  <si>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</si>
  <si>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</si>
  <si>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</si>
  <si>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</si>
  <si>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</si>
  <si>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</si>
  <si>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</si>
  <si>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</si>
  <si>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</si>
  <si>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</si>
  <si>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</si>
  <si>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</si>
  <si>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</si>
  <si>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</si>
  <si>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</si>
  <si>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</si>
  <si>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</si>
  <si>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</si>
  <si>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</si>
  <si>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</si>
  <si>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</si>
  <si>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</si>
  <si>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</si>
  <si>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</si>
  <si>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</si>
  <si>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</si>
  <si>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</si>
  <si>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</si>
  <si>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</si>
  <si>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</si>
  <si>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</si>
  <si>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</si>
  <si>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</si>
  <si>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</si>
  <si>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</si>
  <si>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</si>
  <si>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</si>
  <si>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</si>
  <si>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</si>
  <si>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</si>
  <si>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</si>
  <si>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</si>
  <si>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</si>
  <si>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</si>
  <si>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</si>
  <si>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</si>
  <si>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</si>
  <si>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</si>
  <si>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</si>
  <si>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</si>
  <si>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</si>
  <si>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</si>
  <si>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</si>
  <si>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</si>
  <si>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</si>
  <si>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</si>
  <si>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</si>
  <si>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</si>
  <si>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</si>
  <si>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</si>
  <si>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</si>
  <si>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</si>
  <si>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</si>
  <si>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</si>
  <si>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</si>
  <si>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</si>
  <si>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</si>
  <si>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</si>
  <si>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</si>
  <si>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</si>
  <si>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</si>
  <si>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</si>
  <si>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</si>
  <si>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</si>
  <si>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</si>
  <si>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</si>
  <si>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</si>
  <si>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</si>
  <si>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</si>
  <si>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</si>
  <si>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</si>
  <si>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</si>
  <si>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</si>
  <si>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</si>
  <si>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</si>
  <si>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</si>
  <si>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</si>
  <si>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</si>
  <si>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</si>
  <si>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</si>
  <si>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</si>
  <si>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</si>
  <si>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</si>
  <si>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</si>
  <si>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</si>
  <si>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</si>
  <si>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</si>
  <si>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</si>
  <si>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</si>
  <si>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</si>
  <si>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</si>
  <si>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</si>
  <si>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</si>
  <si>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</si>
  <si>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</si>
  <si>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</si>
  <si>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</si>
  <si>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</si>
  <si>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</si>
  <si>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</si>
  <si>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</si>
  <si>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</si>
  <si>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</si>
  <si>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</si>
  <si>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</si>
  <si>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</si>
  <si>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</si>
  <si>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</si>
  <si>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</si>
  <si>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</si>
  <si>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</si>
  <si>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</si>
  <si>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</si>
  <si>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</si>
  <si>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</si>
  <si>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</si>
  <si>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</si>
  <si>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</si>
  <si>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</si>
  <si>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</si>
  <si>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</si>
  <si>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</si>
  <si>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</si>
  <si>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</si>
  <si>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</si>
  <si>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</si>
  <si>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</si>
  <si>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</si>
  <si>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</si>
  <si>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</si>
  <si>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</si>
  <si>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</si>
  <si>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</si>
  <si>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</si>
  <si>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</si>
  <si>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</si>
  <si>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</si>
  <si>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</si>
  <si>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</si>
  <si>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</si>
  <si>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</si>
  <si>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</si>
  <si>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</si>
  <si>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</si>
  <si>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</si>
  <si>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</si>
  <si>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</si>
  <si>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</si>
  <si>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</si>
  <si>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</si>
  <si>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</si>
  <si>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</si>
  <si>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</si>
  <si>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</si>
  <si>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</si>
  <si>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</si>
  <si>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</si>
  <si>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</si>
  <si>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</si>
  <si>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</si>
  <si>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</si>
  <si>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</si>
  <si>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</si>
  <si>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</si>
  <si>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</si>
  <si>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</si>
  <si>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</si>
  <si>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</si>
  <si>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</si>
  <si>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</si>
  <si>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</si>
  <si>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</si>
  <si>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</si>
  <si>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</si>
  <si>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</si>
  <si>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</si>
  <si>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</si>
  <si>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</si>
  <si>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</si>
  <si>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</si>
  <si>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</si>
  <si>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</si>
  <si>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</si>
  <si>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</si>
  <si>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</si>
  <si>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</si>
  <si>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</si>
  <si>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</si>
  <si>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</si>
  <si>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</si>
  <si>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</si>
  <si>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</si>
  <si>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</si>
  <si>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</si>
  <si>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</si>
  <si>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</si>
  <si>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</si>
  <si>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</si>
  <si>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</si>
  <si>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</si>
  <si>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</si>
  <si>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</si>
  <si>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</si>
  <si>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</si>
  <si>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</si>
  <si>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</si>
  <si>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</si>
  <si>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</si>
  <si>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</si>
  <si>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</si>
  <si>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</si>
  <si>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</si>
  <si>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</si>
  <si>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</si>
  <si>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</si>
  <si>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</si>
  <si>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</si>
  <si>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</si>
  <si>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</si>
  <si>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</si>
  <si>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</si>
  <si>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</si>
  <si>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</si>
  <si>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</si>
  <si>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</si>
  <si>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</si>
  <si>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</si>
  <si>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</si>
  <si>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</si>
  <si>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</si>
  <si>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</si>
  <si>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</si>
  <si>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</si>
  <si>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</si>
  <si>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</si>
  <si>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</si>
  <si>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</si>
  <si>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</si>
  <si>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</si>
  <si>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</si>
  <si>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</si>
  <si>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</si>
  <si>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</si>
  <si>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</si>
  <si>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</si>
  <si>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</si>
  <si>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</si>
  <si>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</si>
  <si>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</si>
  <si>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</si>
  <si>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</si>
  <si>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</si>
  <si>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</si>
  <si>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</si>
  <si>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</si>
  <si>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</si>
  <si>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</si>
  <si>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</si>
  <si>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</si>
  <si>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</si>
  <si>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</si>
  <si>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</si>
  <si>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</si>
  <si>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</si>
  <si>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</si>
  <si>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</si>
  <si>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</si>
  <si>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</si>
  <si>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</si>
  <si>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</si>
  <si>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</si>
  <si>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</si>
  <si>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</si>
  <si>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</si>
  <si>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</si>
  <si>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</si>
  <si>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</si>
  <si>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</si>
  <si>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</si>
  <si>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</si>
  <si>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</si>
  <si>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</si>
  <si>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</si>
  <si>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</si>
  <si>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</si>
  <si>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</si>
  <si>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</si>
  <si>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</si>
  <si>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</si>
  <si>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</si>
  <si>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</si>
  <si>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</si>
  <si>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</si>
  <si>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</si>
  <si>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</si>
  <si>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</si>
  <si>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</si>
  <si>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</si>
  <si>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</si>
  <si>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</si>
  <si>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</si>
  <si>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</si>
  <si>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</si>
  <si>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</si>
  <si>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</si>
  <si>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</si>
  <si>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</si>
  <si>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</si>
  <si>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</si>
  <si>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</si>
  <si>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</si>
  <si>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</si>
  <si>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</si>
  <si>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</si>
  <si>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</si>
  <si>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</si>
  <si>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</si>
  <si>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</si>
  <si>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</si>
  <si>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</si>
  <si>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</si>
  <si>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</si>
  <si>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</si>
  <si>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</si>
  <si>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</si>
  <si>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</si>
  <si>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</si>
  <si>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</si>
  <si>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</si>
  <si>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</si>
  <si>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</si>
  <si>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</si>
  <si>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</si>
  <si>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</si>
  <si>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</si>
  <si>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</si>
  <si>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</si>
  <si>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</si>
  <si>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</si>
  <si>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</si>
  <si>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</si>
  <si>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</si>
  <si>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</si>
  <si>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</si>
  <si>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</si>
  <si>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</si>
  <si>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</si>
  <si>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</si>
  <si>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</si>
  <si>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</si>
  <si>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</si>
  <si>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</si>
  <si>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</si>
  <si>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</si>
  <si>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</si>
  <si>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</si>
  <si>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</si>
  <si>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</si>
  <si>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</si>
  <si>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</si>
  <si>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</si>
  <si>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</si>
  <si>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</si>
  <si>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</si>
  <si>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</si>
  <si>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</si>
  <si>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</si>
  <si>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</si>
  <si>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</si>
  <si>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</si>
  <si>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</si>
  <si>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</si>
  <si>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</si>
  <si>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</si>
  <si>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</si>
  <si>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</si>
  <si>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</si>
  <si>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</si>
  <si>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</si>
  <si>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</si>
  <si>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</si>
  <si>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</si>
  <si>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</si>
  <si>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</si>
  <si>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</si>
  <si>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</si>
  <si>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</si>
  <si>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</si>
  <si>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</si>
  <si>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</si>
  <si>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</si>
  <si>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</si>
  <si>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</si>
  <si>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</si>
  <si>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</si>
  <si>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</si>
  <si>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</si>
  <si>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</si>
  <si>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</si>
  <si>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</si>
  <si>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</si>
  <si>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</si>
  <si>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</si>
  <si>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</si>
  <si>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</si>
  <si>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</si>
  <si>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</si>
  <si>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</si>
  <si>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</si>
  <si>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</si>
  <si>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</si>
  <si>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</si>
  <si>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</si>
  <si>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</si>
  <si>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</si>
  <si>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</si>
  <si>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</si>
  <si>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</si>
  <si>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</si>
  <si>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</si>
  <si>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</si>
  <si>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</si>
  <si>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</si>
  <si>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</si>
  <si>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</si>
  <si>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</si>
  <si>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</si>
  <si>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</si>
  <si>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</si>
  <si>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</si>
  <si>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</si>
  <si>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</si>
  <si>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</si>
  <si>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</si>
  <si>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</si>
  <si>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</si>
  <si>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</si>
  <si>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</si>
  <si>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</si>
  <si>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</si>
  <si>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</si>
  <si>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</si>
  <si>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</si>
  <si>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</si>
  <si>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</si>
  <si>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</si>
  <si>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</si>
  <si>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</si>
  <si>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</si>
  <si>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</si>
  <si>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</si>
  <si>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</si>
  <si>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</si>
  <si>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</si>
  <si>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</si>
  <si>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</si>
  <si>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</si>
  <si>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</si>
  <si>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</si>
  <si>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</si>
  <si>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</si>
  <si>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</si>
  <si>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</si>
  <si>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</si>
  <si>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</si>
  <si>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</si>
  <si>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</si>
  <si>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</si>
  <si>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</si>
  <si>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</si>
  <si>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</si>
  <si>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</si>
  <si>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</si>
  <si>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</si>
  <si>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</si>
  <si>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</si>
  <si>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</si>
  <si>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</si>
  <si>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</si>
  <si>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</si>
  <si>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</si>
  <si>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</si>
  <si>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</si>
  <si>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</si>
  <si>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</si>
  <si>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</si>
  <si>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</si>
  <si>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</si>
  <si>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</si>
  <si>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</si>
  <si>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</si>
  <si>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</si>
  <si>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</si>
  <si>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</si>
  <si>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</si>
  <si>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</si>
  <si>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</si>
  <si>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</si>
  <si>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</si>
  <si>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</si>
  <si>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</si>
  <si>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</si>
  <si>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</si>
  <si>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</si>
  <si>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</si>
  <si>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</si>
  <si>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</si>
  <si>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</si>
  <si>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</si>
  <si>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</si>
  <si>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</si>
  <si>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</si>
  <si>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</si>
  <si>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</si>
  <si>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</si>
  <si>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</si>
  <si>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</si>
  <si>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</si>
  <si>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</si>
  <si>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</si>
  <si>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</si>
  <si>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</si>
  <si>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</si>
  <si>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</si>
  <si>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</si>
  <si>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</si>
  <si>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</si>
  <si>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</si>
  <si>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</si>
  <si>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</si>
  <si>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</si>
  <si>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</si>
  <si>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</si>
  <si>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</si>
  <si>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</si>
  <si>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</si>
  <si>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</si>
  <si>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</si>
  <si>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</si>
  <si>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</si>
  <si>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</si>
  <si>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</si>
  <si>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</si>
  <si>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</si>
  <si>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</si>
  <si>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</si>
  <si>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</si>
  <si>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</si>
  <si>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</si>
  <si>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</si>
  <si>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</si>
  <si>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</si>
  <si>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</si>
  <si>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</si>
  <si>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</si>
  <si>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</si>
  <si>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</si>
  <si>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</si>
  <si>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</si>
  <si>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</si>
  <si>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</si>
  <si>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</si>
  <si>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</si>
  <si>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</si>
  <si>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</si>
  <si>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</si>
  <si>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</si>
  <si>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</si>
  <si>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</si>
  <si>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</si>
  <si>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</si>
  <si>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</si>
  <si>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</si>
  <si>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</si>
  <si>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</si>
  <si>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</si>
  <si>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</si>
  <si>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</si>
  <si>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</si>
  <si>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</si>
  <si>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</si>
  <si>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</si>
  <si>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</si>
  <si>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</si>
  <si>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</si>
  <si>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</si>
  <si>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</si>
  <si>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</si>
  <si>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</si>
  <si>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</si>
  <si>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</si>
  <si>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</si>
  <si>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</si>
  <si>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</si>
  <si>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</si>
  <si>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</si>
  <si>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</si>
  <si>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</si>
  <si>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</si>
  <si>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</si>
  <si>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</si>
  <si>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</si>
  <si>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</si>
  <si>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</si>
  <si>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</si>
  <si>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</si>
  <si>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</si>
  <si>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</si>
  <si>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</si>
  <si>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</si>
  <si>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</si>
  <si>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</si>
  <si>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</si>
  <si>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</si>
  <si>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</si>
  <si>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</si>
  <si>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</si>
  <si>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</si>
  <si>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</si>
  <si>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</si>
  <si>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</si>
  <si>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</si>
  <si>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</si>
  <si>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</si>
  <si>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</si>
  <si>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</si>
  <si>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</si>
  <si>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</si>
  <si>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</si>
  <si>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</si>
  <si>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</si>
  <si>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</si>
  <si>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</si>
  <si>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</si>
  <si>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</si>
  <si>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</si>
  <si>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</si>
  <si>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</si>
  <si>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</si>
  <si>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</si>
  <si>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</si>
  <si>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</si>
  <si>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</si>
  <si>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</si>
  <si>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</si>
  <si>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</si>
  <si>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</si>
  <si>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</si>
  <si>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</si>
  <si>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</si>
  <si>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</si>
  <si>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</si>
  <si>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</si>
  <si>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</si>
  <si>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</si>
  <si>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</si>
  <si>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</si>
  <si>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</si>
  <si>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</si>
  <si>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</si>
  <si>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</si>
  <si>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</si>
  <si>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</si>
  <si>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</si>
  <si>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</si>
  <si>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</si>
  <si>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</si>
  <si>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</si>
  <si>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</si>
  <si>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</si>
  <si>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</si>
  <si>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</si>
  <si>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</si>
  <si>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</si>
  <si>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</si>
  <si>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</si>
  <si>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</si>
  <si>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</si>
  <si>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</si>
  <si>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</si>
  <si>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</si>
  <si>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</si>
  <si>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</si>
  <si>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</si>
  <si>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</si>
  <si>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</si>
  <si>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</si>
  <si>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</si>
  <si>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</si>
  <si>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</si>
  <si>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</si>
  <si>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</si>
  <si>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</si>
  <si>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</si>
  <si>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</si>
  <si>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</si>
  <si>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</si>
  <si>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</si>
  <si>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</si>
  <si>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</si>
  <si>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</si>
  <si>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</si>
  <si>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</si>
  <si>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</si>
  <si>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</si>
  <si>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</si>
  <si>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</si>
  <si>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</si>
  <si>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</si>
  <si>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</si>
  <si>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</si>
  <si>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</si>
  <si>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</si>
  <si>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</si>
  <si>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</si>
  <si>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</si>
  <si>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</si>
  <si>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</si>
  <si>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</si>
  <si>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</si>
  <si>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</si>
  <si>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</si>
  <si>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</si>
  <si>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</si>
  <si>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</si>
  <si>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</si>
  <si>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</si>
  <si>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</si>
  <si>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</si>
  <si>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</si>
  <si>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</si>
  <si>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</si>
  <si>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</si>
  <si>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</si>
  <si>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</si>
  <si>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</si>
  <si>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</si>
  <si>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</si>
  <si>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</si>
  <si>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</si>
  <si>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</si>
  <si>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</si>
  <si>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</si>
  <si>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</si>
  <si>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</si>
  <si>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</si>
  <si>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</si>
  <si>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</si>
  <si>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</si>
  <si>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</si>
  <si>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</si>
  <si>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</si>
  <si>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</si>
  <si>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</si>
  <si>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</si>
  <si>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</si>
  <si>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</si>
  <si>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</si>
  <si>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</si>
  <si>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</si>
  <si>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</si>
  <si>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</si>
  <si>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</si>
  <si>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</si>
  <si>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</si>
  <si>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</si>
  <si>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</si>
  <si>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</si>
  <si>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</si>
  <si>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</si>
  <si>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</si>
  <si>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</si>
  <si>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</si>
  <si>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</si>
  <si>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</si>
  <si>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</si>
  <si>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</si>
  <si>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</si>
  <si>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</si>
  <si>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</si>
  <si>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</si>
  <si>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</si>
  <si>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</si>
  <si>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</si>
  <si>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</si>
  <si>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</si>
  <si>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</si>
  <si>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</si>
  <si>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</si>
  <si>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</si>
  <si>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</si>
  <si>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</si>
  <si>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</si>
  <si>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</si>
  <si>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</si>
  <si>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</si>
  <si>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</si>
  <si>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</si>
  <si>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</si>
  <si>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</si>
  <si>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</si>
  <si>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</si>
  <si>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</si>
  <si>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</si>
  <si>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</si>
  <si>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</si>
  <si>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</si>
  <si>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</si>
  <si>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</si>
  <si>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</si>
  <si>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</si>
  <si>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</si>
  <si>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</si>
  <si>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</si>
  <si>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</si>
  <si>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</si>
  <si>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</si>
  <si>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</si>
  <si>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</si>
  <si>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</si>
  <si>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</si>
  <si>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</si>
  <si>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</si>
  <si>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</si>
  <si>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</si>
  <si>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</si>
  <si>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</si>
  <si>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</si>
  <si>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</si>
  <si>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</si>
  <si>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</si>
  <si>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</si>
  <si>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</si>
  <si>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</si>
  <si>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</si>
  <si>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</si>
  <si>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</si>
  <si>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</si>
  <si>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</si>
  <si>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</si>
  <si>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</si>
  <si>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</si>
  <si>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</si>
  <si>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</si>
  <si>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</si>
  <si>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</si>
  <si>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</si>
  <si>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</si>
  <si>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</si>
  <si>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</si>
  <si>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</si>
  <si>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</si>
  <si>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</si>
  <si>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</si>
  <si>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</si>
  <si>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</si>
  <si>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</si>
  <si>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</si>
  <si>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</si>
  <si>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</si>
  <si>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</si>
  <si>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</si>
  <si>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</si>
  <si>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</si>
  <si>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</si>
  <si>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</si>
  <si>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</si>
  <si>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</si>
  <si>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</si>
  <si>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</si>
  <si>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</si>
  <si>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</si>
  <si>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</si>
  <si>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</si>
  <si>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</si>
  <si>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</si>
  <si>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</si>
  <si>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</si>
  <si>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</si>
  <si>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</si>
  <si>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</si>
  <si>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</si>
  <si>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</si>
  <si>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</si>
  <si>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</si>
  <si>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</si>
  <si>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</si>
  <si>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</si>
  <si>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</si>
  <si>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</si>
  <si>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</si>
  <si>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</si>
  <si>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</si>
  <si>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</si>
  <si>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</si>
  <si>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</si>
  <si>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</si>
  <si>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</si>
  <si>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</si>
  <si>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</si>
  <si>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</si>
  <si>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</si>
  <si>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</si>
  <si>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</si>
  <si>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</si>
  <si>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</si>
  <si>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</si>
  <si>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</si>
  <si>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</si>
  <si>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</si>
  <si>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</si>
  <si>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</si>
  <si>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</si>
  <si>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</si>
  <si>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</si>
  <si>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</si>
  <si>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</si>
  <si>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</si>
  <si>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</si>
  <si>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</si>
  <si>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</si>
  <si>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</si>
  <si>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</si>
  <si>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</si>
  <si>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</si>
  <si>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</si>
  <si>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</si>
  <si>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</si>
  <si>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</si>
  <si>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</si>
  <si>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</si>
  <si>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</si>
  <si>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</si>
  <si>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</si>
  <si>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</si>
  <si>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</si>
  <si>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</si>
  <si>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</si>
  <si>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</si>
  <si>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</si>
  <si>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</si>
  <si>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</si>
  <si>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</si>
  <si>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</si>
  <si>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</si>
  <si>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</si>
  <si>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</si>
  <si>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</si>
  <si>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</si>
  <si>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</si>
  <si>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</si>
  <si>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</si>
  <si>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</si>
  <si>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</si>
  <si>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</si>
  <si>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</si>
  <si>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</si>
  <si>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</si>
  <si>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</si>
  <si>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</si>
  <si>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</si>
  <si>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</si>
  <si>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</si>
  <si>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</si>
  <si>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</si>
  <si>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</si>
  <si>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</si>
  <si>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</si>
  <si>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</si>
  <si>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</si>
  <si>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</si>
  <si>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</si>
  <si>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</si>
  <si>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</si>
  <si>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</si>
  <si>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</si>
  <si>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</si>
  <si>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</si>
  <si>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</si>
  <si>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</si>
  <si>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</si>
  <si>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</si>
  <si>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</si>
  <si>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</si>
  <si>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</si>
  <si>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</si>
  <si>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</si>
  <si>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</si>
  <si>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</si>
  <si>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</si>
  <si>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</si>
  <si>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</si>
  <si>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</si>
  <si>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</si>
  <si>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</si>
  <si>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</si>
  <si>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</si>
  <si>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</si>
  <si>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</si>
  <si>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</si>
  <si>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</si>
  <si>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</si>
  <si>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</si>
  <si>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</si>
  <si>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</si>
  <si>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</si>
  <si>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</si>
  <si>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</si>
  <si>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</si>
  <si>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</si>
  <si>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</si>
  <si>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</si>
  <si>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</si>
  <si>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</si>
  <si>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</si>
  <si>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</si>
  <si>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</si>
  <si>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</si>
  <si>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</si>
  <si>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</si>
  <si>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</si>
  <si>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</si>
  <si>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</si>
  <si>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</si>
  <si>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</si>
  <si>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</si>
  <si>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</si>
  <si>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</si>
  <si>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</si>
  <si>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</si>
  <si>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</si>
  <si>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</si>
  <si>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</si>
  <si>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</si>
  <si>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</si>
  <si>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</si>
  <si>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</si>
  <si>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</si>
  <si>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</si>
  <si>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</si>
  <si>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</si>
  <si>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</si>
  <si>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</si>
  <si>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</si>
  <si>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</si>
  <si>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</si>
  <si>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</si>
  <si>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</si>
  <si>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</si>
  <si>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</si>
  <si>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</si>
  <si>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</si>
  <si>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</si>
  <si>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</si>
  <si>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</si>
  <si>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</si>
  <si>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</si>
  <si>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</si>
  <si>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</si>
  <si>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</si>
  <si>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</si>
  <si>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</si>
  <si>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</si>
  <si>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</si>
  <si>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</si>
  <si>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</si>
  <si>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</si>
  <si>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</si>
  <si>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</si>
  <si>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</si>
  <si>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</si>
  <si>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</si>
  <si>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</si>
  <si>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</si>
  <si>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</si>
  <si>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</si>
  <si>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</si>
  <si>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</si>
  <si>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</si>
  <si>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</si>
  <si>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</si>
  <si>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</si>
  <si>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</si>
  <si>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</si>
  <si>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</si>
  <si>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</si>
  <si>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</si>
  <si>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</si>
  <si>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</si>
  <si>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</si>
  <si>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</si>
  <si>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</si>
  <si>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</si>
  <si>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</si>
  <si>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</si>
  <si>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</si>
  <si>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</si>
  <si>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</si>
  <si>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</si>
  <si>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</si>
  <si>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</si>
  <si>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</si>
  <si>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</si>
  <si>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</si>
  <si>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</si>
  <si>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</si>
  <si>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</si>
  <si>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</si>
  <si>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</si>
  <si>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</si>
  <si>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</si>
  <si>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</si>
  <si>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</si>
  <si>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</si>
  <si>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</si>
  <si>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</si>
  <si>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</si>
  <si>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</si>
  <si>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</si>
  <si>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</si>
  <si>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</si>
  <si>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</si>
  <si>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</si>
  <si>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</si>
  <si>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</si>
  <si>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</si>
  <si>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</si>
  <si>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</si>
  <si>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</si>
  <si>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</si>
  <si>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</si>
  <si>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</si>
  <si>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</si>
  <si>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</si>
  <si>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</si>
  <si>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</si>
  <si>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</si>
  <si>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</si>
  <si>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</si>
  <si>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</si>
  <si>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</si>
  <si>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</si>
  <si>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</si>
  <si>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</si>
  <si>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</si>
  <si>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</si>
  <si>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</si>
  <si>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</si>
  <si>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</si>
  <si>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</si>
  <si>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</si>
  <si>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</si>
  <si>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</si>
  <si>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</si>
  <si>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</si>
  <si>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</si>
  <si>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</si>
  <si>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</si>
  <si>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</si>
  <si>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</si>
  <si>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</si>
  <si>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</si>
  <si>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</si>
  <si>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</si>
  <si>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</si>
  <si>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</si>
  <si>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</si>
  <si>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</si>
  <si>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</si>
  <si>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</si>
  <si>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</si>
  <si>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</si>
  <si>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</si>
  <si>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</si>
  <si>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</si>
  <si>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</si>
  <si>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</si>
  <si>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</si>
  <si>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</si>
  <si>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</si>
  <si>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</si>
  <si>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</si>
  <si>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</si>
  <si>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</si>
  <si>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</si>
  <si>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</si>
  <si>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</si>
  <si>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</si>
  <si>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</si>
  <si>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</si>
  <si>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</si>
  <si>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</si>
  <si>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</si>
  <si>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</si>
  <si>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</si>
  <si>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</si>
  <si>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</si>
  <si>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</si>
  <si>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</si>
  <si>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</si>
  <si>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</si>
  <si>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</si>
  <si>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</si>
  <si>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</si>
  <si>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</si>
  <si>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</si>
  <si>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</si>
  <si>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</si>
  <si>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</si>
  <si>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</si>
  <si>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</si>
  <si>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</si>
  <si>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</si>
  <si>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</si>
  <si>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</si>
  <si>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</si>
  <si>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</si>
  <si>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</si>
  <si>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</si>
  <si>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</si>
  <si>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</si>
  <si>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</si>
  <si>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</si>
  <si>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</si>
  <si>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</si>
  <si>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</si>
  <si>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</si>
  <si>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</si>
  <si>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</si>
  <si>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</si>
  <si>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</si>
  <si>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</si>
  <si>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</si>
  <si>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</si>
  <si>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</si>
  <si>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</si>
  <si>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</si>
  <si>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</si>
  <si>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</si>
  <si>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</si>
  <si>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</si>
  <si>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</si>
  <si>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</si>
  <si>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</si>
  <si>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</si>
  <si>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</si>
  <si>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</si>
  <si>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</si>
  <si>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</si>
  <si>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</si>
  <si>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</si>
  <si>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</si>
  <si>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</si>
  <si>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</si>
  <si>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</si>
  <si>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</si>
  <si>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</si>
  <si>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</si>
  <si>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</si>
  <si>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</si>
  <si>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</si>
  <si>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</si>
  <si>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</si>
  <si>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</si>
  <si>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</si>
  <si>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</si>
  <si>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</si>
  <si>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</si>
  <si>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</si>
  <si>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</si>
  <si>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</si>
  <si>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</si>
  <si>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</si>
  <si>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</si>
  <si>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</si>
  <si>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</si>
  <si>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</si>
  <si>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</si>
  <si>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</si>
  <si>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</si>
  <si>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</si>
  <si>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</si>
  <si>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</si>
  <si>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</si>
  <si>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</si>
  <si>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</si>
  <si>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</si>
  <si>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</si>
  <si>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</si>
  <si>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</si>
  <si>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</si>
  <si>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</si>
  <si>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</si>
  <si>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</si>
  <si>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</si>
  <si>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</si>
  <si>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</si>
  <si>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</si>
  <si>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</si>
  <si>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</si>
  <si>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</si>
  <si>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</si>
  <si>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</si>
  <si>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</si>
  <si>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</si>
  <si>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</si>
  <si>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</si>
  <si>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</si>
  <si>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</si>
  <si>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</si>
  <si>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</si>
  <si>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</si>
  <si>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</si>
  <si>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</si>
  <si>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</si>
  <si>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</si>
  <si>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</si>
  <si>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</si>
  <si>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</si>
  <si>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</si>
  <si>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</si>
  <si>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</si>
  <si>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</si>
  <si>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</si>
  <si>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</si>
  <si>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</si>
  <si>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</si>
  <si>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</si>
  <si>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</si>
  <si>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</si>
  <si>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</si>
  <si>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</si>
  <si>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</si>
  <si>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</si>
  <si>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</si>
  <si>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</si>
  <si>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</si>
  <si>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</si>
  <si>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</si>
  <si>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</si>
  <si>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</si>
  <si>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</si>
  <si>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</si>
  <si>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</si>
  <si>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</si>
  <si>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</si>
  <si>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</si>
  <si>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</si>
  <si>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</si>
  <si>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</si>
  <si>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</si>
  <si>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</si>
  <si>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</si>
  <si>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</si>
  <si>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</si>
  <si>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</si>
  <si>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</si>
  <si>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</si>
  <si>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</si>
  <si>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</si>
  <si>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</si>
  <si>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</si>
  <si>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</si>
  <si>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</si>
  <si>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</si>
  <si>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</si>
  <si>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</si>
  <si>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</si>
  <si>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</si>
  <si>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</si>
  <si>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</si>
  <si>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</si>
  <si>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</si>
  <si>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</si>
  <si>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</si>
  <si>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</si>
  <si>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</si>
  <si>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</si>
  <si>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</si>
  <si>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</si>
  <si>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</si>
  <si>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</si>
  <si>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</si>
  <si>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</si>
  <si>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</si>
  <si>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</si>
  <si>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</si>
  <si>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</si>
  <si>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</si>
  <si>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</si>
  <si>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</si>
  <si>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</si>
  <si>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</si>
  <si>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</si>
  <si>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</si>
  <si>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</si>
  <si>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</si>
  <si>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</si>
  <si>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</si>
  <si>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</si>
  <si>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</si>
  <si>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</si>
  <si>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</si>
  <si>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</si>
  <si>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</si>
  <si>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</si>
  <si>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</si>
  <si>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</si>
  <si>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</si>
  <si>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</si>
  <si>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</si>
  <si>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</si>
  <si>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</si>
  <si>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</si>
  <si>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</si>
  <si>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</si>
  <si>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</si>
  <si>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</si>
  <si>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</si>
  <si>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</si>
  <si>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</si>
  <si>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</si>
  <si>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</si>
  <si>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</si>
  <si>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</si>
  <si>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</si>
  <si>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</si>
  <si>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</si>
  <si>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</si>
  <si>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</si>
  <si>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</si>
  <si>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</si>
  <si>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</si>
  <si>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</si>
  <si>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</si>
  <si>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</si>
  <si>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</si>
  <si>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</si>
  <si>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</si>
  <si>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</si>
  <si>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</si>
  <si>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</si>
  <si>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</si>
  <si>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</si>
  <si>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</si>
  <si>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</si>
  <si>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</si>
  <si>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</si>
  <si>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</si>
  <si>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</si>
  <si>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</si>
  <si>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</si>
  <si>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</si>
  <si>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</si>
  <si>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</si>
  <si>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</si>
  <si>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</si>
  <si>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</si>
  <si>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</si>
  <si>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</si>
  <si>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</si>
  <si>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</si>
  <si>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</si>
  <si>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</si>
  <si>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</si>
  <si>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</si>
  <si>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</si>
  <si>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</si>
  <si>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</si>
  <si>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</si>
  <si>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</si>
  <si>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</si>
  <si>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</si>
  <si>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</si>
  <si>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</si>
  <si>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</si>
  <si>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</si>
  <si>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</si>
  <si>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</si>
  <si>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</si>
  <si>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</si>
  <si>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</si>
  <si>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</si>
  <si>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</si>
  <si>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</si>
  <si>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</si>
  <si>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</si>
  <si>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</si>
  <si>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</si>
  <si>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</si>
  <si>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</si>
  <si>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</si>
  <si>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</si>
  <si>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</si>
  <si>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</si>
  <si>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</si>
  <si>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</si>
  <si>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</si>
  <si>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</si>
  <si>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</si>
  <si>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</si>
  <si>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</si>
  <si>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</si>
  <si>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</si>
  <si>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</si>
  <si>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</si>
  <si>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</si>
  <si>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</si>
  <si>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</si>
  <si>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</si>
  <si>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</si>
  <si>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</si>
  <si>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</si>
  <si>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</si>
  <si>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</si>
  <si>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</si>
  <si>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</si>
  <si>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</si>
  <si>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</si>
  <si>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</si>
  <si>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</si>
  <si>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</si>
  <si>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</si>
  <si>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</si>
  <si>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</si>
  <si>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</si>
  <si>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</si>
  <si>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</si>
  <si>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</si>
  <si>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</si>
  <si>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</si>
  <si>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</si>
  <si>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</si>
  <si>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</si>
  <si>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</si>
  <si>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</si>
  <si>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</si>
  <si>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</si>
  <si>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</si>
  <si>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</si>
  <si>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</si>
  <si>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</si>
  <si>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</si>
  <si>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</si>
  <si>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</si>
  <si>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</si>
  <si>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</si>
  <si>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</si>
  <si>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</si>
  <si>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</si>
  <si>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</si>
  <si>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</si>
  <si>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</si>
  <si>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</si>
  <si>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</si>
  <si>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</si>
  <si>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</si>
  <si>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</si>
  <si>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</si>
  <si>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</si>
  <si>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</si>
  <si>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</si>
  <si>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</si>
  <si>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</si>
  <si>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</si>
  <si>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</si>
  <si>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</si>
  <si>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</si>
  <si>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</si>
  <si>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</si>
  <si>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</si>
  <si>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</si>
  <si>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</si>
  <si>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</si>
  <si>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</si>
  <si>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</si>
  <si>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</si>
  <si>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</si>
  <si>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</si>
  <si>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</si>
  <si>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</si>
  <si>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</si>
  <si>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</si>
  <si>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</si>
  <si>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</si>
  <si>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</si>
  <si>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</si>
  <si>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</si>
  <si>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</si>
  <si>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</si>
  <si>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</si>
  <si>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</si>
  <si>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</si>
  <si>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</si>
  <si>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</si>
  <si>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</si>
  <si>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</si>
  <si>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</si>
  <si>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</si>
  <si>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</si>
  <si>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</si>
  <si>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</si>
  <si>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</si>
  <si>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</si>
  <si>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</si>
  <si>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</si>
  <si>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</si>
  <si>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</si>
  <si>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</si>
  <si>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</si>
  <si>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</si>
  <si>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</si>
  <si>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</si>
  <si>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</si>
  <si>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</si>
  <si>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</si>
  <si>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</si>
  <si>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</si>
  <si>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</si>
  <si>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</si>
  <si>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</si>
  <si>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</si>
  <si>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</si>
  <si>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</si>
  <si>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</si>
  <si>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</si>
  <si>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</si>
  <si>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</si>
  <si>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</si>
  <si>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</si>
  <si>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</si>
  <si>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</si>
  <si>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</si>
  <si>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</si>
  <si>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</si>
  <si>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</si>
  <si>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</si>
  <si>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</si>
  <si>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</si>
  <si>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</si>
  <si>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</si>
  <si>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</si>
  <si>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</si>
  <si>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</si>
  <si>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</si>
  <si>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</si>
  <si>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</si>
  <si>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</si>
  <si>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</si>
  <si>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</si>
  <si>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</si>
  <si>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</si>
  <si>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</si>
  <si>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</si>
  <si>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</si>
  <si>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</si>
  <si>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</si>
  <si>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</si>
  <si>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</si>
  <si>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</si>
  <si>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</si>
  <si>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</si>
  <si>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</si>
  <si>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</si>
  <si>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</si>
  <si>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</si>
  <si>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</si>
  <si>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</si>
  <si>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</si>
  <si>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</si>
  <si>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</si>
  <si>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</si>
  <si>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</si>
  <si>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</si>
  <si>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</si>
  <si>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</si>
  <si>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</si>
  <si>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</si>
  <si>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</si>
  <si>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</si>
  <si>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</si>
  <si>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</si>
  <si>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</si>
  <si>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</si>
  <si>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</si>
  <si>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</si>
  <si>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</si>
  <si>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</si>
  <si>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</si>
  <si>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</si>
  <si>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</si>
  <si>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</si>
  <si>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</si>
  <si>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</si>
  <si>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</si>
  <si>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</si>
  <si>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</si>
  <si>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</si>
  <si>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</si>
  <si>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</si>
  <si>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</si>
  <si>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</si>
  <si>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</si>
  <si>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</si>
  <si>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</si>
  <si>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</si>
  <si>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</si>
  <si>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</si>
  <si>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</si>
  <si>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</si>
  <si>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</si>
  <si>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</si>
  <si>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</si>
  <si>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</si>
  <si>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</si>
  <si>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</si>
  <si>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</si>
  <si>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</si>
  <si>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</si>
  <si>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</si>
  <si>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</si>
  <si>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</si>
  <si>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</si>
  <si>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</si>
  <si>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</si>
  <si>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</si>
  <si>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</si>
  <si>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</si>
  <si>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</si>
  <si>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</si>
  <si>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</si>
  <si>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</si>
  <si>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</si>
  <si>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</si>
  <si>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</si>
  <si>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</si>
  <si>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</si>
  <si>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</si>
  <si>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</si>
  <si>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</si>
  <si>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</si>
  <si>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</si>
  <si>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</si>
  <si>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</si>
  <si>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</si>
  <si>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</si>
  <si>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</si>
  <si>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</si>
  <si>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</si>
  <si>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</si>
  <si>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</si>
  <si>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</si>
  <si>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</si>
  <si>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</si>
  <si>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</si>
  <si>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</si>
  <si>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</si>
  <si>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</si>
  <si>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</si>
  <si>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</si>
  <si>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</si>
  <si>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</si>
  <si>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</si>
  <si>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</si>
  <si>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</si>
  <si>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</si>
  <si>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</si>
  <si>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</si>
  <si>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</si>
  <si>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</si>
  <si>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</si>
  <si>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</si>
  <si>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</si>
  <si>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</si>
  <si>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</si>
  <si>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</si>
  <si>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</si>
  <si>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</si>
  <si>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</si>
  <si>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</si>
  <si>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</si>
  <si>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</si>
  <si>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</si>
  <si>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</si>
  <si>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</si>
  <si>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</si>
  <si>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</si>
  <si>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</si>
  <si>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</si>
  <si>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</si>
  <si>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</si>
  <si>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</si>
  <si>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</si>
  <si>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</si>
  <si>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</si>
  <si>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</si>
  <si>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</si>
  <si>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</si>
  <si>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</si>
  <si>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</si>
  <si>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</si>
  <si>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</si>
  <si>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</si>
  <si>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</si>
  <si>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</si>
  <si>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</si>
  <si>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</si>
  <si>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</si>
  <si>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</si>
  <si>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</si>
  <si>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</si>
  <si>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</si>
  <si>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</si>
  <si>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</si>
  <si>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</si>
  <si>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</si>
  <si>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</si>
  <si>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</si>
  <si>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</si>
  <si>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</si>
  <si>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</si>
  <si>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</si>
  <si>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</si>
  <si>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</si>
  <si>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</si>
  <si>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</si>
  <si>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</si>
  <si>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</si>
  <si>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</si>
  <si>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</si>
  <si>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</si>
  <si>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</si>
  <si>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</si>
  <si>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</si>
  <si>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</si>
  <si>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</si>
  <si>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</si>
  <si>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</si>
  <si>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</si>
  <si>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</si>
  <si>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</si>
  <si>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</si>
  <si>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</si>
  <si>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</si>
  <si>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</si>
  <si>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</si>
  <si>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</si>
  <si>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</si>
  <si>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</si>
  <si>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</si>
  <si>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</si>
  <si>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</si>
  <si>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</si>
  <si>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</si>
  <si>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</si>
  <si>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</si>
  <si>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</si>
  <si>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</si>
  <si>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</si>
  <si>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</si>
  <si>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</si>
  <si>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</si>
  <si>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</si>
  <si>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</si>
  <si>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</si>
  <si>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</si>
  <si>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</si>
  <si>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</si>
  <si>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</si>
  <si>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</si>
  <si>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</si>
  <si>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</si>
  <si>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</si>
  <si>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</si>
  <si>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</si>
  <si>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</si>
  <si>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</si>
  <si>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</si>
  <si>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</si>
  <si>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</si>
  <si>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</si>
  <si>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</si>
  <si>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</si>
  <si>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</si>
  <si>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</si>
  <si>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</si>
  <si>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</si>
  <si>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</si>
  <si>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</si>
  <si>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</si>
  <si>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</si>
  <si>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</si>
  <si>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</si>
  <si>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</si>
  <si>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</si>
  <si>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</si>
  <si>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</si>
  <si>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</si>
  <si>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</si>
  <si>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</si>
  <si>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</si>
  <si>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</si>
  <si>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</si>
  <si>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</si>
  <si>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</si>
  <si>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</si>
  <si>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</si>
  <si>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</si>
  <si>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</si>
  <si>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</si>
  <si>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</si>
  <si>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</si>
  <si>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</si>
  <si>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</si>
  <si>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</si>
  <si>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</si>
  <si>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</si>
  <si>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</si>
  <si>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</si>
  <si>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</si>
  <si>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</si>
  <si>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</si>
  <si>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</si>
  <si>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</si>
  <si>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</si>
  <si>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</si>
  <si>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</si>
  <si>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</si>
  <si>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</si>
  <si>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</si>
  <si>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</si>
  <si>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</si>
  <si>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</si>
  <si>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</si>
  <si>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</si>
  <si>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</si>
  <si>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</si>
  <si>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</si>
  <si>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</si>
  <si>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</si>
  <si>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</si>
  <si>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</si>
  <si>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</si>
  <si>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</si>
  <si>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</si>
  <si>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</si>
  <si>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</si>
  <si>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</si>
  <si>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</si>
  <si>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</si>
  <si>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</si>
  <si>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</si>
  <si>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</si>
  <si>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</si>
  <si>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</si>
  <si>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</si>
  <si>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</si>
  <si>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</si>
  <si>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</si>
  <si>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</si>
  <si>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</si>
  <si>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</si>
  <si>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</si>
  <si>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</si>
  <si>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</si>
  <si>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</si>
  <si>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</si>
  <si>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</si>
  <si>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</si>
  <si>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</si>
  <si>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</si>
  <si>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</si>
  <si>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</si>
  <si>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</si>
  <si>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</si>
  <si>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</si>
  <si>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</si>
  <si>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</si>
  <si>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</si>
  <si>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</si>
  <si>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</si>
  <si>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</si>
  <si>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</si>
  <si>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</si>
  <si>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</si>
  <si>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</si>
  <si>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</si>
  <si>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</si>
  <si>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</si>
  <si>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</si>
  <si>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</si>
  <si>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</si>
  <si>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</si>
  <si>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</si>
  <si>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</si>
  <si>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</si>
  <si>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</si>
  <si>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</si>
  <si>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</si>
  <si>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</si>
  <si>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</si>
  <si>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</si>
  <si>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</si>
  <si>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</si>
  <si>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</si>
  <si>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</si>
  <si>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</si>
  <si>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</si>
  <si>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</si>
  <si>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</si>
  <si>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</si>
  <si>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</si>
  <si>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</si>
  <si>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</si>
  <si>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</si>
  <si>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</si>
  <si>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</si>
  <si>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</si>
  <si>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</si>
  <si>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</si>
  <si>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</si>
  <si>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</si>
  <si>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</si>
  <si>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</si>
  <si>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</si>
  <si>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</si>
  <si>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</si>
  <si>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</si>
  <si>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</si>
  <si>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</si>
  <si>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</si>
  <si>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</si>
  <si>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</si>
  <si>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</si>
  <si>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</si>
  <si>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</si>
  <si>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</si>
  <si>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</si>
  <si>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</si>
  <si>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</si>
  <si>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</si>
  <si>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</si>
  <si>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</si>
  <si>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</si>
  <si>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</si>
  <si>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</si>
  <si>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</si>
  <si>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</si>
  <si>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</si>
  <si>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</si>
  <si>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</si>
  <si>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</si>
  <si>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</si>
  <si>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</si>
  <si>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</si>
  <si>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</si>
  <si>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</si>
  <si>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</si>
  <si>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</si>
  <si>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</si>
  <si>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</si>
  <si>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</si>
  <si>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</si>
  <si>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</si>
  <si>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</si>
  <si>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</si>
  <si>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</si>
  <si>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</si>
  <si>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</si>
  <si>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</si>
  <si>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</si>
  <si>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</si>
  <si>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</si>
  <si>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</si>
  <si>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</si>
  <si>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</si>
  <si>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</si>
  <si>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</si>
  <si>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</si>
  <si>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</si>
  <si>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</si>
  <si>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</si>
  <si>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</si>
  <si>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</si>
  <si>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</si>
  <si>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</si>
  <si>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</si>
  <si>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</si>
  <si>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</si>
  <si>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</si>
  <si>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</si>
  <si>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</si>
  <si>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</si>
  <si>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</si>
  <si>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</si>
  <si>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</si>
  <si>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</si>
  <si>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</si>
  <si>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</si>
  <si>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</si>
  <si>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</si>
  <si>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</si>
  <si>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</si>
  <si>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</si>
  <si>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</si>
  <si>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</si>
  <si>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</si>
  <si>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</si>
  <si>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</si>
  <si>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</si>
  <si>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</si>
  <si>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</si>
  <si>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</si>
  <si>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</si>
  <si>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</si>
  <si>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</si>
  <si>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</si>
  <si>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</si>
  <si>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</si>
  <si>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</si>
  <si>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</si>
  <si>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</si>
  <si>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</si>
  <si>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</si>
  <si>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</si>
  <si>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</si>
  <si>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</si>
  <si>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</si>
  <si>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</si>
  <si>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</si>
  <si>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</si>
  <si>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</si>
  <si>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</si>
  <si>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</si>
  <si>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</si>
  <si>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</si>
  <si>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</si>
  <si>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</si>
  <si>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</si>
  <si>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</si>
  <si>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</si>
  <si>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</si>
  <si>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</si>
  <si>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</si>
  <si>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</si>
  <si>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</si>
  <si>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</si>
  <si>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</si>
  <si>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</si>
  <si>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</si>
  <si>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</si>
  <si>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</si>
  <si>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</si>
  <si>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</si>
  <si>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</si>
  <si>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</si>
  <si>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</si>
  <si>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</si>
  <si>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</si>
  <si>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</si>
  <si>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</si>
  <si>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</si>
  <si>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</si>
  <si>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</si>
  <si>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</si>
  <si>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</si>
  <si>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</si>
  <si>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</si>
  <si>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</si>
  <si>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</si>
  <si>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</si>
  <si>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</si>
  <si>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</si>
  <si>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</si>
  <si>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</si>
  <si>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</si>
  <si>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</si>
  <si>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</si>
  <si>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</si>
  <si>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</si>
  <si>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</si>
  <si>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</si>
  <si>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</si>
  <si>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</si>
  <si>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</si>
  <si>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</si>
  <si>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</si>
  <si>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</si>
  <si>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</si>
  <si>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</si>
  <si>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</si>
  <si>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</si>
  <si>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</si>
  <si>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</si>
  <si>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</si>
  <si>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</si>
  <si>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</si>
  <si>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</si>
  <si>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</si>
  <si>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</si>
  <si>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</si>
  <si>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</si>
  <si>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</si>
  <si>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</si>
  <si>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</si>
  <si>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</si>
  <si>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</si>
  <si>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</si>
  <si>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</si>
  <si>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</si>
  <si>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</si>
  <si>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</si>
  <si>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</si>
  <si>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</si>
  <si>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</si>
  <si>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</si>
  <si>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</si>
  <si>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</si>
  <si>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</si>
  <si>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</si>
  <si>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</si>
  <si>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</si>
  <si>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</si>
  <si>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</si>
  <si>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</si>
  <si>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</si>
  <si>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</si>
  <si>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</si>
  <si>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</si>
  <si>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</si>
  <si>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</si>
  <si>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</si>
  <si>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</si>
  <si>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</si>
  <si>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</si>
  <si>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</si>
  <si>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</si>
  <si>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</si>
  <si>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</si>
  <si>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</si>
  <si>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</si>
  <si>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</si>
  <si>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</si>
  <si>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</si>
  <si>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</si>
  <si>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</si>
  <si>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</si>
  <si>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</si>
  <si>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</si>
  <si>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</si>
  <si>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</si>
  <si>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</si>
  <si>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</si>
  <si>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</si>
  <si>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</si>
  <si>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</si>
  <si>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</si>
  <si>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</si>
  <si>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</si>
  <si>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</si>
  <si>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</si>
  <si>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</si>
  <si>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</si>
  <si>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</si>
  <si>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</si>
  <si>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</si>
  <si>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</si>
  <si>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</si>
  <si>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</si>
  <si>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</si>
  <si>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</si>
  <si>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</si>
  <si>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</si>
  <si>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</si>
  <si>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</si>
  <si>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</si>
  <si>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</si>
  <si>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</si>
  <si>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</si>
  <si>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</si>
  <si>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</si>
  <si>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</si>
  <si>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</si>
  <si>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</si>
  <si>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</si>
  <si>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</si>
  <si>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</si>
  <si>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</si>
  <si>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</si>
  <si>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</si>
  <si>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</si>
  <si>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</si>
  <si>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</si>
  <si>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</si>
  <si>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</si>
  <si>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</si>
  <si>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</si>
  <si>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</si>
  <si>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</si>
  <si>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</si>
  <si>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</si>
  <si>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</si>
  <si>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</si>
  <si>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</si>
  <si>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</si>
  <si>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</si>
  <si>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</si>
  <si>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</si>
  <si>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</si>
  <si>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</si>
  <si>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</si>
  <si>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</si>
  <si>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</si>
  <si>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</si>
  <si>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</si>
  <si>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</si>
  <si>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</si>
  <si>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</si>
  <si>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</si>
  <si>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</si>
  <si>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</si>
  <si>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</si>
  <si>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</si>
  <si>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</si>
  <si>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</si>
  <si>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</si>
  <si>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</si>
  <si>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</si>
  <si>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</si>
  <si>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</si>
  <si>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</si>
  <si>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</si>
  <si>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</si>
  <si>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</si>
  <si>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</si>
  <si>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</si>
  <si>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</si>
  <si>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</si>
  <si>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</si>
  <si>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</si>
  <si>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</si>
  <si>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</si>
  <si>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</si>
  <si>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</si>
  <si>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</si>
  <si>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</si>
  <si>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</si>
  <si>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</si>
  <si>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</si>
  <si>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</si>
  <si>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</si>
  <si>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</si>
  <si>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</si>
  <si>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</si>
  <si>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</si>
  <si>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</si>
  <si>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</si>
  <si>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</si>
  <si>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</si>
  <si>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</si>
  <si>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</si>
  <si>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</si>
  <si>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</si>
  <si>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</si>
  <si>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</si>
  <si>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</si>
  <si>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</si>
  <si>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</si>
  <si>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</si>
  <si>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</si>
  <si>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</si>
  <si>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</si>
  <si>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</si>
  <si>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</si>
  <si>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</si>
  <si>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</si>
  <si>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</si>
  <si>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</si>
  <si>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</si>
  <si>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</si>
  <si>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</si>
  <si>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</si>
  <si>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</si>
  <si>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</si>
  <si>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</si>
  <si>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</si>
  <si>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</si>
  <si>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</si>
  <si>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</si>
  <si>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</si>
  <si>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</si>
  <si>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</si>
  <si>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</si>
  <si>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</si>
  <si>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</si>
  <si>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</si>
  <si>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</si>
  <si>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</si>
  <si>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</si>
  <si>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</si>
  <si>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</si>
  <si>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</si>
  <si>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</si>
  <si>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</si>
  <si>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</si>
  <si>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</si>
  <si>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</si>
  <si>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</si>
  <si>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</si>
  <si>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</si>
  <si>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</si>
  <si>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</si>
  <si>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</si>
  <si>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</si>
  <si>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</si>
  <si>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</si>
  <si>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</si>
  <si>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</si>
  <si>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</si>
  <si>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</si>
  <si>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</si>
  <si>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</si>
  <si>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</si>
  <si>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</si>
  <si>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</si>
  <si>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</si>
  <si>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</si>
  <si>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</si>
  <si>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</si>
  <si>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</si>
  <si>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</si>
  <si>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</si>
  <si>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</si>
  <si>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</si>
  <si>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</si>
  <si>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</si>
  <si>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</si>
  <si>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</si>
  <si>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</si>
  <si>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</si>
  <si>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</si>
  <si>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</si>
  <si>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</si>
  <si>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</si>
  <si>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</si>
  <si>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</si>
  <si>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</si>
  <si>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</si>
  <si>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</si>
  <si>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</si>
  <si>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</si>
  <si>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</si>
  <si>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</si>
  <si>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</si>
  <si>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</si>
  <si>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</si>
  <si>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</si>
  <si>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</si>
  <si>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</si>
  <si>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</si>
  <si>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</si>
  <si>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</si>
  <si>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</si>
  <si>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</si>
  <si>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</si>
  <si>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</si>
  <si>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</si>
  <si>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</si>
  <si>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</si>
  <si>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</si>
  <si>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</si>
  <si>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</si>
  <si>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</si>
  <si>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</si>
  <si>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</si>
  <si>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</si>
  <si>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</si>
  <si>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</si>
  <si>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</si>
  <si>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</si>
  <si>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</si>
  <si>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</si>
  <si>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</si>
  <si>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</si>
  <si>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</si>
  <si>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</si>
  <si>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</si>
  <si>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</si>
  <si>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</si>
  <si>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</si>
  <si>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</si>
  <si>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</si>
  <si>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</si>
  <si>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</si>
  <si>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</si>
  <si>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</si>
  <si>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</si>
  <si>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</si>
  <si>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</si>
  <si>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</si>
  <si>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</si>
  <si>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</si>
  <si>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</si>
  <si>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</si>
  <si>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</si>
  <si>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</si>
  <si>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</si>
  <si>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</si>
  <si>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</si>
  <si>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</si>
  <si>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</si>
  <si>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</si>
  <si>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</si>
  <si>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</si>
  <si>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</si>
  <si>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</si>
  <si>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</si>
  <si>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</si>
  <si>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</si>
  <si>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</si>
  <si>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</si>
  <si>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</si>
  <si>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</si>
  <si>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</si>
  <si>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</si>
  <si>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</si>
  <si>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</si>
  <si>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</si>
  <si>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</si>
  <si>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</si>
  <si>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</si>
  <si>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</si>
  <si>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</si>
  <si>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</si>
  <si>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</si>
  <si>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</si>
  <si>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</si>
  <si>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</si>
  <si>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</si>
  <si>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</si>
  <si>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</si>
  <si>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</si>
  <si>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</si>
  <si>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</si>
  <si>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</si>
  <si>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</si>
  <si>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</si>
  <si>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</si>
  <si>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</si>
  <si>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</si>
  <si>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</si>
  <si>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</si>
  <si>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</si>
  <si>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</si>
  <si>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</si>
  <si>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</si>
  <si>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</si>
  <si>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</si>
  <si>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</si>
  <si>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</si>
  <si>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</si>
  <si>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</si>
  <si>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</si>
  <si>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</si>
  <si>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</si>
  <si>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</si>
  <si>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</si>
  <si>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</si>
  <si>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</si>
  <si>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</si>
  <si>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</si>
  <si>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</si>
  <si>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</si>
  <si>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</si>
  <si>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</si>
  <si>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</si>
  <si>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</si>
  <si>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</si>
  <si>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</si>
  <si>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</si>
  <si>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</si>
  <si>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</si>
  <si>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</si>
  <si>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</si>
  <si>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</si>
  <si>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</si>
  <si>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</si>
  <si>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</si>
  <si>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</si>
  <si>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</si>
  <si>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</si>
  <si>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</si>
  <si>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</si>
  <si>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</si>
  <si>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</si>
  <si>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</si>
  <si>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</si>
  <si>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</si>
  <si>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</si>
  <si>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</si>
  <si>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</si>
  <si>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</si>
  <si>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</si>
  <si>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</si>
  <si>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</si>
  <si>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</si>
  <si>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</si>
  <si>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</si>
  <si>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</si>
  <si>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</si>
  <si>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</si>
  <si>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</si>
  <si>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</si>
  <si>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</si>
  <si>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</si>
  <si>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</si>
  <si>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</si>
  <si>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</si>
  <si>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</si>
  <si>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</si>
  <si>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</si>
  <si>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</si>
  <si>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</si>
  <si>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</si>
  <si>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</si>
  <si>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</si>
  <si>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</si>
  <si>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</si>
  <si>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</si>
  <si>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</si>
  <si>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</si>
  <si>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</si>
  <si>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</si>
  <si>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</si>
  <si>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</si>
  <si>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</si>
  <si>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</si>
  <si>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</si>
  <si>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</si>
  <si>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</si>
  <si>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</si>
  <si>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</si>
  <si>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</si>
  <si>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</si>
  <si>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</si>
  <si>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</si>
  <si>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</si>
  <si>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</si>
  <si>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</si>
  <si>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</si>
  <si>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</si>
  <si>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</si>
  <si>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</si>
  <si>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</si>
  <si>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</si>
  <si>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</si>
  <si>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</si>
  <si>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</si>
  <si>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</si>
  <si>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</si>
  <si>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</si>
  <si>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</si>
  <si>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</si>
  <si>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</si>
  <si>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</si>
  <si>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</si>
  <si>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</si>
  <si>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</si>
  <si>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</si>
  <si>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</si>
  <si>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</si>
  <si>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</si>
  <si>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</si>
  <si>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</si>
  <si>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</si>
  <si>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</si>
  <si>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</si>
  <si>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</si>
  <si>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</si>
  <si>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</si>
  <si>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</si>
  <si>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</si>
  <si>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</si>
  <si>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</si>
  <si>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</si>
  <si>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</si>
  <si>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</si>
  <si>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</si>
  <si>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</si>
  <si>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</si>
  <si>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</si>
  <si>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</si>
  <si>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</si>
  <si>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</si>
  <si>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</si>
  <si>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</si>
  <si>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</si>
  <si>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</si>
  <si>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</si>
  <si>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</si>
  <si>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</si>
  <si>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</si>
  <si>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</si>
  <si>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</si>
  <si>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</si>
  <si>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</si>
  <si>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</si>
  <si>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</si>
  <si>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</si>
  <si>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</si>
  <si>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</si>
  <si>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</si>
  <si>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</si>
  <si>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</si>
  <si>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</si>
  <si>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</si>
  <si>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</si>
  <si>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</si>
  <si>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</si>
  <si>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</si>
  <si>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</si>
  <si>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</si>
  <si>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</si>
  <si>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</si>
  <si>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</si>
  <si>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</si>
  <si>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</si>
  <si>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</si>
  <si>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</si>
  <si>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</si>
  <si>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</si>
  <si>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</si>
  <si>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</si>
  <si>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</si>
  <si>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</si>
  <si>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</si>
  <si>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</si>
  <si>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</si>
  <si>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</si>
  <si>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</si>
  <si>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</si>
  <si>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</si>
  <si>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</si>
  <si>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</si>
  <si>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</si>
  <si>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</si>
  <si>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</si>
  <si>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</si>
  <si>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</si>
  <si>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</si>
  <si>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</si>
  <si>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</si>
  <si>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</si>
  <si>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</si>
  <si>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</si>
  <si>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</si>
  <si>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</si>
  <si>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</si>
  <si>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</si>
  <si>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</si>
  <si>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</si>
  <si>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</si>
  <si>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</si>
  <si>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</si>
  <si>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</si>
  <si>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</si>
  <si>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</si>
  <si>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</si>
  <si>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</si>
  <si>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</si>
  <si>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</si>
  <si>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</si>
  <si>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</si>
  <si>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</si>
  <si>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</si>
  <si>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</si>
  <si>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</si>
  <si>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</si>
  <si>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</si>
  <si>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</si>
  <si>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</si>
  <si>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</si>
  <si>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</si>
  <si>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</si>
  <si>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</si>
  <si>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</si>
  <si>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</si>
  <si>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</si>
  <si>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</si>
  <si>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</si>
  <si>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</si>
  <si>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</si>
  <si>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</si>
  <si>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</si>
  <si>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</si>
  <si>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</si>
  <si>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</si>
  <si>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</si>
  <si>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</si>
  <si>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</si>
  <si>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</si>
  <si>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</si>
  <si>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</si>
  <si>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</si>
  <si>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</si>
  <si>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</si>
  <si>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</si>
  <si>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</si>
  <si>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</si>
  <si>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</si>
  <si>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</si>
  <si>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</si>
  <si>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</si>
  <si>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</si>
  <si>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</si>
  <si>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</si>
  <si>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</si>
  <si>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</si>
  <si>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</si>
  <si>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</si>
  <si>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</si>
  <si>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</si>
  <si>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</si>
  <si>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</si>
  <si>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</si>
  <si>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</si>
  <si>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</si>
  <si>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</si>
  <si>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</si>
  <si>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</si>
  <si>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</si>
  <si>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</si>
  <si>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</si>
  <si>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</si>
  <si>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</si>
  <si>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</si>
  <si>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</si>
  <si>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</si>
  <si>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</si>
  <si>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</si>
  <si>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</si>
  <si>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</si>
  <si>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</si>
  <si>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</si>
  <si>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</si>
  <si>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</si>
  <si>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</si>
  <si>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</si>
  <si>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</si>
  <si>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</si>
  <si>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</si>
  <si>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</si>
  <si>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</si>
  <si>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</si>
  <si>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</si>
  <si>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</si>
  <si>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</si>
  <si>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</si>
  <si>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</si>
  <si>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</si>
  <si>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</si>
  <si>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</si>
  <si>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</si>
  <si>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</si>
  <si>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</si>
  <si>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</si>
  <si>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</si>
  <si>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</si>
  <si>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</si>
  <si>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</si>
  <si>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</si>
  <si>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</si>
  <si>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</si>
  <si>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</si>
  <si>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</si>
  <si>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</si>
  <si>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</si>
  <si>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</si>
  <si>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</si>
  <si>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</si>
  <si>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</si>
  <si>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</si>
  <si>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</si>
  <si>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</si>
  <si>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</si>
  <si>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</si>
  <si>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</si>
  <si>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</si>
  <si>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</si>
  <si>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</si>
  <si>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</si>
  <si>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</si>
  <si>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</si>
  <si>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</si>
  <si>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</si>
  <si>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</si>
  <si>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</si>
  <si>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</si>
  <si>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</si>
  <si>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</si>
  <si>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</si>
  <si>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</si>
  <si>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</si>
  <si>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</si>
  <si>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</si>
  <si>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</si>
  <si>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</si>
  <si>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</si>
  <si>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</si>
  <si>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</si>
  <si>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</si>
  <si>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</si>
  <si>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</si>
  <si>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</si>
  <si>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</si>
  <si>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</si>
  <si>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</si>
  <si>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</si>
  <si>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</si>
  <si>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</si>
  <si>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</si>
  <si>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</si>
  <si>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</si>
  <si>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</si>
  <si>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</si>
  <si>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</si>
  <si>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</si>
  <si>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</si>
  <si>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</si>
  <si>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</si>
  <si>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</si>
  <si>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</si>
  <si>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</si>
  <si>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</si>
  <si>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</si>
  <si>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</si>
  <si>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</si>
  <si>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</si>
  <si>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</si>
  <si>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</si>
  <si>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</si>
  <si>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</si>
  <si>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</si>
  <si>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</si>
  <si>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</si>
  <si>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</si>
  <si>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</si>
  <si>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</si>
  <si>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</si>
  <si>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</si>
  <si>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</si>
  <si>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</si>
  <si>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</si>
  <si>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</si>
  <si>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</si>
  <si>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</si>
  <si>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</si>
  <si>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</si>
  <si>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</si>
  <si>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</si>
  <si>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</si>
  <si>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</si>
  <si>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</si>
  <si>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</si>
  <si>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</si>
  <si>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</si>
  <si>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</si>
  <si>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</si>
  <si>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</si>
  <si>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</si>
  <si>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</si>
  <si>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</si>
  <si>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</si>
  <si>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</si>
  <si>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</si>
  <si>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</si>
  <si>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</si>
  <si>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</si>
  <si>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</si>
  <si>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</si>
  <si>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</si>
  <si>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</si>
  <si>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</si>
  <si>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</si>
  <si>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</si>
  <si>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</si>
  <si>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</si>
  <si>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</si>
  <si>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</si>
  <si>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</si>
  <si>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</si>
  <si>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</si>
  <si>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</si>
  <si>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</si>
  <si>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</si>
  <si>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</si>
  <si>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</si>
  <si>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</si>
  <si>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</si>
  <si>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</si>
  <si>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</si>
  <si>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</si>
  <si>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</si>
  <si>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</si>
  <si>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</si>
  <si>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</si>
  <si>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</si>
  <si>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</si>
  <si>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</si>
  <si>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</si>
  <si>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</si>
  <si>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</si>
  <si>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</si>
  <si>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</si>
  <si>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</si>
  <si>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</si>
  <si>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</si>
  <si>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</si>
  <si>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</si>
  <si>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</si>
  <si>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</si>
  <si>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</si>
  <si>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</si>
  <si>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</si>
  <si>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</si>
  <si>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</si>
  <si>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</si>
  <si>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</si>
  <si>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</si>
  <si>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</si>
  <si>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</si>
  <si>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</si>
  <si>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</si>
  <si>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</si>
  <si>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</si>
  <si>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</si>
  <si>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</si>
  <si>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</si>
  <si>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</si>
  <si>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</si>
  <si>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</si>
  <si>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</si>
  <si>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</si>
  <si>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</si>
  <si>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</si>
  <si>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</si>
  <si>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</si>
  <si>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</si>
  <si>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</si>
  <si>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</si>
  <si>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</si>
  <si>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</si>
  <si>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</si>
  <si>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</si>
  <si>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</si>
  <si>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</si>
  <si>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</si>
  <si>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</si>
  <si>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</si>
  <si>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</si>
  <si>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</si>
  <si>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</si>
  <si>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</si>
  <si>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</si>
  <si>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</si>
  <si>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</si>
  <si>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</si>
  <si>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</si>
  <si>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</si>
  <si>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</si>
  <si>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</si>
  <si>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</si>
  <si>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</si>
  <si>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</si>
  <si>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</si>
  <si>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</si>
  <si>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</si>
  <si>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</si>
  <si>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</si>
  <si>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</si>
  <si>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</si>
  <si>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</si>
  <si>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</si>
  <si>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</si>
  <si>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</si>
  <si>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</si>
  <si>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</si>
  <si>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</si>
  <si>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</si>
  <si>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</si>
  <si>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</si>
  <si>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</si>
  <si>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</si>
  <si>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</si>
  <si>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</si>
  <si>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</si>
  <si>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</si>
  <si>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</si>
  <si>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</si>
  <si>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</si>
  <si>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</si>
  <si>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</si>
  <si>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</si>
  <si>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</si>
  <si>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</si>
  <si>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</si>
  <si>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</si>
  <si>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</si>
  <si>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</si>
  <si>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</si>
  <si>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</si>
  <si>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</si>
  <si>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</si>
  <si>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</si>
  <si>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</si>
  <si>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</si>
  <si>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</si>
  <si>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</si>
  <si>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</si>
  <si>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</si>
  <si>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</si>
  <si>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</si>
  <si>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</si>
  <si>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</si>
  <si>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</si>
  <si>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</si>
  <si>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</si>
  <si>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</si>
  <si>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</si>
  <si>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</si>
  <si>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</si>
  <si>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</si>
  <si>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</si>
  <si>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</si>
  <si>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</si>
  <si>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</si>
  <si>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</si>
  <si>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</si>
  <si>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</si>
  <si>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</si>
  <si>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</si>
  <si>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</si>
  <si>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</si>
  <si>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</si>
  <si>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</si>
  <si>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</si>
  <si>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</si>
  <si>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</si>
  <si>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</si>
  <si>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</si>
  <si>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</si>
  <si>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</si>
  <si>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</si>
  <si>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</si>
  <si>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</si>
  <si>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</si>
  <si>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</si>
  <si>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</si>
  <si>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</si>
  <si>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</si>
  <si>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</si>
  <si>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</si>
  <si>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</si>
  <si>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</si>
  <si>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</si>
  <si>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</si>
  <si>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</si>
  <si>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</si>
  <si>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</si>
  <si>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</si>
  <si>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</si>
  <si>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</si>
  <si>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</si>
  <si>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</si>
  <si>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</si>
  <si>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</si>
  <si>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</si>
  <si>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</si>
  <si>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</si>
  <si>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</si>
  <si>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</si>
  <si>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</si>
  <si>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</si>
  <si>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</si>
  <si>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</si>
  <si>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</si>
  <si>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</si>
  <si>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</si>
  <si>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</si>
  <si>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</si>
  <si>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</si>
  <si>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</si>
  <si>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</si>
  <si>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</si>
  <si>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</si>
  <si>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</si>
  <si>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</si>
  <si>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</si>
  <si>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</si>
  <si>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</si>
  <si>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</si>
  <si>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</si>
  <si>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</si>
  <si>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</si>
  <si>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</si>
  <si>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</si>
  <si>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</si>
  <si>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</si>
  <si>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</si>
  <si>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</si>
  <si>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</si>
  <si>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</si>
  <si>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</si>
  <si>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</si>
  <si>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</si>
  <si>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</si>
  <si>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</si>
  <si>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</si>
  <si>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</si>
  <si>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</si>
  <si>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</si>
  <si>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</si>
  <si>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</si>
  <si>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</si>
  <si>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</si>
  <si>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</si>
  <si>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</si>
  <si>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</si>
  <si>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</si>
  <si>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</si>
  <si>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</si>
  <si>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</si>
  <si>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</si>
  <si>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</si>
  <si>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</si>
  <si>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</si>
  <si>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</si>
  <si>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</si>
  <si>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</si>
  <si>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</si>
  <si>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</si>
  <si>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</si>
  <si>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</si>
  <si>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</si>
  <si>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</si>
  <si>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</si>
  <si>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</si>
  <si>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</si>
  <si>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</si>
  <si>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</si>
  <si>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</si>
  <si>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</si>
  <si>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</si>
  <si>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</si>
  <si>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</si>
  <si>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</si>
  <si>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</si>
  <si>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</si>
  <si>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</si>
  <si>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</si>
  <si>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</si>
  <si>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</si>
  <si>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</si>
  <si>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</si>
  <si>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</si>
  <si>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</si>
  <si>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</si>
  <si>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</si>
  <si>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</si>
  <si>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</si>
  <si>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</si>
  <si>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</si>
  <si>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</si>
  <si>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</si>
  <si>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</si>
  <si>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</si>
  <si>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</si>
  <si>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</si>
  <si>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</si>
  <si>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</si>
  <si>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</si>
  <si>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</si>
  <si>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</si>
  <si>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</si>
  <si>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</si>
  <si>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</si>
  <si>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</si>
  <si>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</si>
  <si>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</si>
  <si>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</si>
  <si>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</si>
  <si>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</si>
  <si>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</si>
  <si>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</si>
  <si>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</si>
  <si>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</si>
  <si>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</si>
  <si>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</si>
  <si>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</si>
  <si>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</si>
  <si>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</si>
  <si>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</si>
  <si>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</si>
  <si>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</si>
  <si>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</si>
  <si>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</si>
  <si>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</si>
  <si>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</si>
  <si>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</si>
  <si>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</si>
  <si>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</si>
  <si>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</si>
  <si>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</si>
  <si>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</si>
  <si>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</si>
  <si>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</si>
  <si>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</si>
  <si>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</si>
  <si>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</si>
  <si>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</si>
  <si>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</si>
  <si>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</si>
  <si>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</si>
  <si>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</si>
  <si>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</si>
  <si>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</si>
  <si>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</si>
  <si>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</si>
  <si>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</si>
  <si>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</si>
  <si>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</si>
  <si>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</si>
  <si>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</si>
  <si>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</si>
  <si>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</si>
  <si>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</si>
  <si>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</si>
  <si>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</si>
  <si>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</si>
  <si>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</si>
  <si>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</si>
  <si>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</si>
  <si>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</si>
  <si>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</si>
  <si>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</si>
  <si>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</si>
  <si>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</si>
  <si>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</si>
  <si>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</si>
  <si>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</si>
  <si>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</si>
  <si>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</si>
  <si>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</si>
  <si>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</si>
  <si>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</si>
  <si>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</si>
  <si>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</si>
  <si>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</si>
  <si>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</si>
  <si>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</si>
  <si>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</si>
  <si>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</si>
  <si>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</si>
  <si>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</si>
  <si>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</si>
  <si>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</si>
  <si>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</si>
  <si>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</si>
  <si>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</si>
  <si>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</si>
  <si>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</si>
  <si>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</si>
  <si>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</si>
  <si>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</si>
  <si>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</si>
  <si>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</si>
  <si>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</si>
  <si>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</si>
  <si>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</si>
  <si>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</si>
  <si>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</si>
  <si>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</si>
  <si>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</si>
  <si>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</si>
  <si>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</si>
  <si>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</si>
  <si>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</si>
  <si>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</si>
  <si>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</si>
  <si>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</si>
  <si>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</si>
  <si>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</si>
  <si>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</si>
  <si>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</si>
  <si>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</si>
  <si>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</si>
  <si>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</si>
  <si>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</si>
  <si>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</si>
  <si>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</si>
  <si>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</si>
  <si>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</si>
  <si>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</si>
  <si>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</si>
  <si>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</si>
  <si>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</si>
  <si>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</si>
  <si>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</si>
  <si>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</si>
  <si>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</si>
  <si>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</si>
  <si>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</si>
  <si>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</si>
  <si>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</si>
  <si>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</si>
  <si>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</si>
  <si>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</si>
  <si>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</si>
  <si>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</si>
  <si>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</si>
  <si>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</si>
  <si>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</si>
  <si>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</si>
  <si>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</si>
  <si>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</si>
  <si>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</si>
  <si>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</si>
  <si>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</si>
  <si>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</si>
  <si>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</si>
  <si>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</si>
  <si>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</si>
  <si>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</si>
  <si>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</si>
  <si>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</si>
  <si>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</si>
  <si>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</si>
  <si>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</si>
  <si>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</si>
  <si>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</si>
  <si>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</si>
  <si>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</si>
  <si>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</si>
  <si>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</si>
  <si>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</si>
  <si>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</si>
  <si>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</si>
  <si>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</si>
  <si>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</si>
  <si>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</si>
  <si>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</si>
  <si>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</si>
  <si>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</si>
  <si>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</si>
  <si>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</si>
  <si>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</si>
  <si>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</si>
  <si>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</si>
  <si>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</si>
  <si>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</si>
  <si>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</si>
  <si>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</si>
  <si>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</si>
  <si>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</si>
  <si>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</si>
  <si>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</si>
  <si>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</si>
  <si>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</si>
  <si>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</si>
  <si>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</si>
  <si>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</si>
  <si>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</si>
  <si>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</si>
  <si>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</si>
  <si>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</si>
  <si>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</si>
  <si>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</si>
  <si>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</si>
  <si>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</si>
  <si>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</si>
  <si>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</si>
  <si>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</si>
  <si>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</si>
  <si>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</si>
  <si>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</si>
  <si>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</si>
  <si>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</si>
  <si>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</si>
  <si>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</si>
  <si>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</si>
  <si>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</si>
  <si>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</si>
  <si>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</si>
  <si>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</si>
  <si>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</si>
  <si>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</si>
  <si>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</si>
  <si>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</si>
  <si>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</si>
  <si>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</si>
  <si>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</si>
  <si>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</si>
  <si>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</si>
  <si>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</si>
  <si>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</si>
  <si>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</si>
  <si>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</si>
  <si>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</si>
  <si>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</si>
  <si>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</si>
  <si>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</si>
  <si>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</si>
  <si>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</si>
  <si>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</si>
  <si>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</si>
  <si>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</si>
  <si>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</si>
  <si>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</si>
  <si>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</si>
  <si>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</si>
  <si>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</si>
  <si>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</si>
  <si>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</si>
  <si>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</si>
  <si>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</si>
  <si>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</si>
  <si>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</si>
  <si>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</si>
  <si>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</si>
  <si>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</si>
  <si>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</si>
  <si>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</si>
  <si>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</si>
  <si>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</si>
  <si>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</si>
  <si>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</si>
  <si>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</si>
  <si>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</si>
  <si>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</si>
  <si>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</si>
  <si>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</si>
  <si>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</si>
  <si>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</si>
  <si>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</si>
  <si>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</si>
  <si>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</si>
  <si>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</si>
  <si>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</si>
  <si>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</si>
  <si>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</si>
  <si>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</si>
  <si>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</si>
  <si>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</si>
  <si>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</si>
  <si>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</si>
  <si>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</si>
  <si>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</si>
  <si>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</si>
  <si>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</si>
  <si>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</si>
  <si>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</si>
  <si>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</si>
  <si>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</si>
  <si>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</si>
  <si>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</si>
  <si>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</si>
  <si>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</si>
  <si>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</si>
  <si>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</si>
  <si>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</si>
  <si>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</si>
  <si>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</si>
  <si>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</si>
  <si>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</si>
  <si>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</si>
  <si>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</si>
  <si>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</si>
  <si>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</si>
  <si>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</si>
  <si>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</si>
  <si>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</si>
  <si>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</si>
  <si>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</si>
  <si>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</si>
  <si>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</si>
  <si>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</si>
  <si>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</si>
  <si>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</si>
  <si>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</si>
  <si>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</si>
  <si>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</si>
  <si>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</si>
  <si>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</si>
  <si>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</si>
  <si>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</si>
  <si>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</si>
  <si>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</si>
  <si>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</si>
  <si>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</si>
  <si>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</si>
  <si>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</si>
  <si>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</si>
  <si>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</si>
  <si>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</si>
  <si>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</si>
  <si>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</si>
  <si>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</si>
  <si>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</si>
  <si>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</si>
  <si>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</si>
  <si>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</si>
  <si>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</si>
  <si>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</si>
  <si>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</si>
  <si>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</si>
  <si>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</si>
  <si>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</si>
  <si>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</si>
  <si>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</si>
  <si>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</si>
  <si>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</si>
  <si>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</si>
  <si>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</si>
  <si>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</si>
  <si>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</si>
  <si>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</si>
  <si>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</si>
  <si>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</si>
  <si>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</si>
  <si>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</si>
  <si>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</si>
  <si>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</si>
  <si>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</si>
  <si>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</si>
  <si>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</si>
  <si>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</si>
  <si>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</si>
  <si>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</si>
  <si>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</si>
  <si>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</si>
  <si>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</si>
  <si>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</si>
  <si>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</si>
  <si>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</si>
  <si>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</si>
  <si>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</si>
  <si>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</si>
  <si>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</si>
  <si>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</si>
  <si>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</si>
  <si>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</si>
  <si>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</si>
  <si>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</si>
  <si>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</si>
  <si>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</si>
  <si>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</si>
  <si>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</si>
  <si>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</si>
  <si>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</si>
  <si>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</si>
  <si>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</si>
  <si>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</si>
  <si>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</si>
  <si>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</si>
  <si>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</si>
  <si>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</si>
  <si>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</si>
  <si>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</si>
  <si>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</si>
  <si>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</si>
  <si>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</si>
  <si>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</si>
  <si>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</si>
  <si>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</si>
  <si>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</si>
  <si>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</si>
  <si>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</si>
  <si>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</si>
  <si>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</si>
  <si>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</si>
  <si>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</si>
  <si>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</si>
  <si>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</si>
  <si>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</si>
  <si>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</si>
  <si>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</si>
  <si>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</si>
  <si>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</si>
  <si>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</si>
  <si>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</si>
  <si>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</si>
  <si>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</si>
  <si>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</si>
  <si>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</si>
  <si>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</si>
  <si>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</si>
  <si>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</si>
  <si>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</si>
  <si>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</si>
  <si>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</si>
  <si>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</si>
  <si>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</si>
  <si>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</si>
  <si>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</si>
  <si>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</si>
  <si>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</si>
  <si>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</si>
  <si>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</si>
  <si>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</si>
  <si>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</si>
  <si>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</si>
  <si>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</si>
  <si>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</si>
  <si>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</si>
  <si>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</si>
  <si>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</si>
  <si>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</si>
  <si>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</si>
  <si>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</si>
  <si>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</si>
  <si>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</si>
  <si>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</si>
  <si>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</si>
  <si>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</si>
  <si>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</si>
  <si>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</si>
  <si>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</si>
  <si>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</si>
  <si>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</si>
  <si>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</si>
  <si>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</si>
  <si>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</si>
  <si>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</si>
  <si>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</si>
  <si>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</si>
  <si>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</si>
  <si>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</si>
  <si>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</si>
  <si>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</si>
  <si>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</si>
  <si>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</si>
  <si>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</si>
  <si>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</si>
  <si>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</si>
  <si>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</si>
  <si>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</si>
  <si>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</si>
  <si>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</si>
  <si>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</si>
  <si>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</si>
  <si>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</si>
  <si>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</si>
  <si>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</si>
  <si>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</si>
  <si>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</si>
  <si>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</si>
  <si>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</si>
  <si>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</si>
  <si>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</si>
  <si>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</si>
  <si>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</si>
  <si>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</si>
  <si>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</si>
  <si>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</si>
  <si>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</si>
  <si>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</si>
  <si>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</si>
  <si>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</si>
  <si>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</si>
  <si>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</si>
  <si>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</si>
  <si>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</si>
  <si>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</si>
  <si>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</si>
  <si>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</si>
  <si>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</si>
  <si>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</si>
  <si>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</si>
  <si>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</si>
  <si>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</si>
  <si>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</si>
  <si>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</si>
  <si>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</si>
  <si>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</si>
  <si>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</si>
  <si>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</si>
  <si>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</si>
  <si>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</si>
  <si>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</si>
  <si>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</si>
  <si>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</si>
  <si>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</si>
  <si>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</si>
  <si>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</si>
  <si>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</si>
  <si>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</si>
  <si>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</si>
  <si>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</si>
  <si>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</si>
  <si>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</si>
  <si>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</si>
  <si>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</si>
  <si>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</si>
  <si>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</si>
  <si>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</si>
  <si>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</si>
  <si>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</si>
  <si>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</si>
  <si>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</si>
  <si>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</si>
  <si>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</si>
  <si>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</si>
  <si>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</si>
  <si>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</si>
  <si>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</si>
  <si>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</si>
  <si>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</si>
  <si>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</si>
  <si>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</si>
  <si>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</si>
  <si>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</si>
  <si>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</si>
  <si>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</si>
  <si>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</si>
  <si>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</si>
  <si>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</si>
  <si>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</si>
  <si>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</si>
  <si>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</si>
  <si>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</si>
  <si>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</si>
  <si>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</si>
  <si>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</si>
  <si>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</si>
  <si>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</si>
  <si>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</si>
  <si>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</si>
  <si>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</si>
  <si>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</si>
  <si>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</si>
  <si>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</si>
  <si>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</si>
  <si>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</si>
  <si>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</si>
  <si>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</si>
  <si>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</si>
  <si>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</si>
  <si>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</si>
  <si>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</si>
  <si>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</si>
  <si>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</si>
  <si>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</si>
  <si>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</si>
  <si>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</si>
  <si>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</si>
  <si>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</si>
  <si>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</si>
  <si>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</si>
  <si>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</si>
  <si>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</si>
  <si>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</si>
  <si>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</si>
  <si>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</si>
  <si>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</si>
  <si>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</si>
  <si>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</si>
  <si>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</si>
  <si>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</si>
  <si>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</si>
  <si>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</si>
  <si>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</si>
  <si>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</si>
  <si>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</si>
  <si>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</si>
  <si>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</si>
  <si>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</si>
  <si>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</si>
  <si>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</si>
  <si>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</si>
  <si>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</si>
  <si>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</si>
  <si>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</si>
  <si>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</si>
  <si>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</si>
  <si>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</si>
  <si>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</si>
  <si>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</si>
  <si>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</si>
  <si>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</si>
  <si>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</si>
  <si>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</si>
  <si>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</si>
  <si>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</si>
  <si>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</si>
  <si>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</si>
  <si>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</si>
  <si>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</si>
  <si>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</si>
  <si>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</si>
  <si>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</si>
  <si>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</si>
  <si>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</si>
  <si>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</si>
  <si>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</si>
  <si>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</si>
  <si>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</si>
  <si>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</si>
  <si>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</si>
  <si>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</si>
  <si>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</si>
  <si>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</si>
  <si>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</si>
  <si>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</si>
  <si>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</si>
  <si>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</si>
  <si>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</si>
  <si>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</si>
  <si>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</si>
  <si>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</si>
  <si>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</si>
  <si>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</si>
  <si>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</si>
  <si>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</si>
  <si>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</si>
  <si>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</si>
  <si>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</si>
  <si>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</si>
  <si>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</si>
  <si>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</si>
  <si>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</si>
  <si>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</si>
  <si>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</si>
  <si>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</si>
  <si>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</si>
  <si>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</si>
  <si>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</si>
  <si>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</si>
  <si>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</si>
  <si>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</si>
  <si>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</si>
  <si>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</si>
  <si>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</si>
  <si>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</si>
  <si>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</si>
  <si>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</si>
  <si>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</si>
  <si>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</si>
  <si>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</si>
  <si>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</si>
  <si>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</si>
  <si>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</si>
  <si>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</si>
  <si>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</si>
  <si>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</si>
  <si>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</si>
  <si>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</si>
  <si>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</si>
  <si>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</si>
  <si>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</si>
  <si>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</si>
  <si>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</si>
  <si>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</si>
  <si>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</si>
  <si>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</si>
  <si>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</si>
  <si>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</si>
  <si>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</si>
  <si>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</si>
  <si>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</si>
  <si>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</si>
  <si>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</si>
  <si>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</si>
  <si>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</si>
  <si>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</si>
  <si>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</si>
  <si>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</si>
  <si>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</si>
  <si>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</si>
  <si>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</si>
  <si>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</si>
  <si>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</si>
  <si>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</si>
  <si>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</si>
  <si>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</si>
  <si>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</si>
  <si>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</si>
  <si>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</si>
  <si>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</si>
  <si>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</si>
  <si>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</si>
  <si>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</si>
  <si>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</si>
  <si>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</si>
  <si>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</si>
  <si>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</si>
  <si>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</si>
  <si>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</si>
  <si>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</si>
  <si>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</si>
  <si>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</si>
  <si>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</si>
  <si>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</si>
  <si>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</si>
  <si>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</si>
  <si>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</si>
  <si>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</si>
  <si>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</si>
  <si>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</si>
  <si>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</si>
  <si>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</si>
  <si>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</si>
  <si>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</si>
  <si>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</si>
  <si>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</si>
  <si>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</si>
  <si>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</si>
  <si>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</si>
  <si>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</si>
  <si>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</si>
  <si>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</si>
  <si>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</si>
  <si>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</si>
  <si>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</si>
  <si>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</si>
  <si>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</si>
  <si>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</si>
  <si>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</si>
  <si>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</si>
  <si>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</si>
  <si>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</si>
  <si>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</si>
  <si>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</si>
  <si>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</si>
  <si>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</si>
  <si>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</si>
  <si>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</si>
  <si>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</si>
  <si>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</si>
  <si>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</si>
  <si>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</si>
  <si>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</si>
  <si>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</si>
  <si>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</si>
  <si>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</si>
  <si>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</si>
  <si>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</si>
  <si>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</si>
  <si>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</si>
  <si>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</si>
  <si>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</si>
  <si>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</si>
  <si>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</si>
  <si>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</si>
  <si>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</si>
  <si>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</si>
  <si>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</si>
  <si>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</si>
  <si>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</si>
  <si>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</si>
  <si>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</si>
  <si>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</si>
  <si>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</si>
  <si>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</si>
  <si>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</si>
  <si>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</si>
  <si>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</si>
  <si>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</si>
  <si>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</si>
  <si>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</si>
  <si>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</si>
  <si>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</si>
  <si>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</si>
  <si>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</si>
  <si>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</si>
  <si>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</si>
  <si>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</si>
  <si>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</si>
  <si>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</si>
  <si>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</si>
  <si>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</si>
  <si>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</si>
  <si>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</si>
  <si>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</si>
  <si>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</si>
  <si>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</si>
  <si>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</si>
  <si>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</si>
  <si>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</si>
  <si>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</si>
  <si>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</si>
  <si>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</si>
  <si>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</si>
  <si>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</si>
  <si>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</si>
  <si>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</si>
  <si>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</si>
  <si>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</si>
  <si>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</si>
  <si>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</si>
  <si>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</si>
  <si>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</si>
  <si>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</si>
  <si>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</si>
  <si>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</si>
  <si>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</si>
  <si>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</si>
  <si>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</si>
  <si>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</si>
  <si>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</si>
  <si>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</si>
  <si>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</si>
  <si>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</si>
  <si>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</si>
  <si>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</si>
  <si>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</si>
  <si>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</si>
  <si>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</si>
  <si>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</si>
  <si>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</si>
  <si>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</si>
  <si>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</si>
  <si>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</si>
  <si>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</si>
  <si>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</si>
  <si>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</si>
  <si>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</si>
  <si>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</si>
  <si>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</si>
  <si>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</si>
  <si>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</si>
  <si>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</si>
  <si>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</si>
  <si>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</si>
  <si>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</si>
  <si>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</si>
  <si>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</si>
  <si>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</si>
  <si>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</si>
  <si>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</si>
  <si>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</si>
  <si>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</si>
  <si>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</si>
  <si>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</si>
  <si>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</si>
  <si>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</si>
  <si>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</si>
  <si>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</si>
  <si>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</si>
  <si>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</si>
  <si>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</si>
  <si>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</si>
  <si>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</si>
  <si>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</si>
  <si>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</si>
  <si>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</si>
  <si>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</si>
  <si>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</si>
  <si>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</si>
  <si>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</si>
  <si>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</si>
  <si>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</si>
  <si>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</si>
  <si>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</si>
  <si>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</si>
  <si>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</si>
  <si>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</si>
  <si>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</si>
  <si>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</si>
  <si>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</si>
  <si>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</si>
  <si>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</si>
  <si>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</si>
  <si>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</si>
  <si>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</si>
  <si>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</si>
  <si>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</si>
  <si>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</si>
  <si>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</si>
  <si>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</si>
  <si>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</si>
  <si>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</si>
  <si>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</si>
  <si>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</si>
  <si>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</si>
  <si>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</si>
  <si>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</si>
  <si>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</si>
  <si>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</si>
  <si>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</si>
  <si>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</si>
  <si>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</si>
  <si>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</si>
  <si>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</si>
  <si>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</si>
  <si>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</si>
  <si>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</si>
  <si>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</si>
  <si>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</si>
  <si>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</si>
  <si>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</si>
  <si>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</si>
  <si>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</si>
  <si>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</si>
  <si>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</si>
  <si>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</si>
  <si>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</si>
  <si>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</si>
  <si>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</si>
  <si>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</si>
  <si>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</si>
  <si>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</si>
  <si>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</si>
  <si>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</si>
  <si>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</si>
  <si>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</si>
  <si>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</si>
  <si>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</si>
  <si>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</si>
  <si>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</si>
  <si>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</si>
  <si>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</si>
  <si>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</si>
  <si>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</si>
  <si>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</si>
  <si>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</si>
  <si>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</si>
  <si>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</si>
  <si>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</si>
  <si>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</si>
  <si>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</si>
  <si>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</si>
  <si>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</si>
  <si>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</si>
  <si>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</si>
  <si>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</si>
  <si>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</si>
  <si>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</si>
  <si>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</si>
  <si>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</si>
  <si>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</si>
  <si>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</si>
  <si>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</si>
  <si>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</si>
  <si>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</si>
  <si>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</si>
  <si>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</si>
  <si>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</si>
  <si>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</si>
  <si>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</si>
  <si>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</si>
  <si>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</si>
  <si>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</si>
  <si>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</si>
  <si>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</si>
  <si>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</si>
  <si>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</si>
  <si>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</si>
  <si>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</si>
  <si>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</si>
  <si>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</si>
  <si>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</si>
  <si>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</si>
  <si>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</si>
  <si>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</si>
  <si>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</si>
  <si>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</si>
  <si>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</si>
  <si>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</si>
  <si>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</si>
  <si>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</si>
  <si>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</si>
  <si>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</si>
  <si>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</si>
  <si>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</si>
  <si>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</si>
  <si>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</si>
  <si>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</si>
  <si>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</si>
  <si>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</si>
  <si>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</si>
  <si>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</si>
  <si>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</si>
  <si>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</si>
  <si>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</si>
  <si>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</si>
  <si>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</si>
  <si>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</si>
  <si>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</si>
  <si>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</si>
  <si>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</si>
  <si>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</si>
  <si>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</si>
  <si>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</si>
  <si>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</si>
  <si>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</si>
  <si>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</si>
  <si>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</si>
  <si>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</si>
  <si>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</si>
  <si>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</si>
  <si>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</si>
  <si>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</si>
  <si>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</si>
  <si>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</si>
  <si>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</si>
  <si>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</si>
  <si>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</si>
  <si>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</si>
  <si>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</si>
  <si>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</si>
  <si>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</si>
  <si>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</si>
  <si>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</si>
  <si>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</si>
  <si>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</si>
  <si>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</si>
  <si>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</si>
  <si>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</si>
  <si>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</si>
  <si>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</si>
  <si>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</si>
  <si>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</si>
  <si>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</si>
  <si>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</si>
  <si>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</si>
  <si>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</si>
  <si>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</si>
  <si>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</si>
  <si>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</si>
  <si>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</si>
  <si>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</si>
  <si>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</si>
  <si>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</si>
  <si>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</si>
  <si>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</si>
  <si>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</si>
  <si>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</si>
  <si>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</si>
  <si>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</si>
  <si>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</si>
  <si>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</si>
  <si>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</si>
  <si>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</si>
  <si>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</si>
  <si>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</si>
  <si>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</si>
  <si>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</si>
  <si>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</si>
  <si>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</si>
  <si>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</si>
  <si>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</si>
  <si>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</si>
  <si>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</si>
  <si>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</si>
  <si>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</si>
  <si>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</si>
  <si>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</si>
  <si>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</si>
  <si>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</si>
  <si>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</si>
  <si>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</si>
  <si>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</si>
  <si>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</si>
  <si>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</si>
  <si>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</si>
  <si>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</si>
  <si>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</si>
  <si>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</si>
  <si>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</si>
  <si>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</si>
  <si>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</si>
  <si>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</si>
  <si>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</si>
  <si>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</si>
  <si>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</si>
  <si>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</si>
  <si>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</si>
  <si>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</si>
  <si>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</si>
  <si>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</si>
  <si>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</si>
  <si>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</si>
  <si>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</si>
  <si>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</si>
  <si>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</si>
  <si>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</si>
  <si>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</si>
  <si>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</si>
  <si>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</si>
  <si>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</si>
  <si>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</si>
  <si>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</si>
  <si>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</si>
  <si>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</si>
  <si>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</si>
  <si>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</si>
  <si>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</si>
  <si>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</si>
  <si>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</si>
  <si>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</si>
  <si>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</si>
  <si>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</si>
  <si>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</si>
  <si>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</si>
  <si>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</si>
  <si>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</si>
  <si>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</si>
  <si>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</si>
  <si>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</si>
  <si>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</si>
  <si>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</si>
  <si>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</si>
  <si>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</si>
  <si>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</si>
  <si>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</si>
  <si>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</si>
  <si>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</si>
  <si>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</si>
  <si>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</si>
  <si>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</si>
  <si>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</si>
  <si>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</si>
  <si>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</si>
  <si>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</si>
  <si>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</si>
  <si>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</si>
  <si>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</si>
  <si>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</si>
  <si>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</si>
  <si>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</si>
  <si>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</si>
  <si>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</si>
  <si>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</si>
  <si>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</si>
  <si>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</si>
  <si>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</si>
  <si>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</si>
  <si>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</si>
  <si>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</si>
  <si>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</si>
  <si>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</si>
  <si>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</si>
  <si>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</si>
  <si>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</si>
  <si>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</si>
  <si>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</si>
  <si>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</si>
  <si>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</si>
  <si>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</si>
  <si>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</si>
  <si>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</si>
  <si>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</si>
  <si>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</si>
  <si>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</si>
  <si>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</si>
  <si>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</si>
  <si>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</si>
  <si>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</si>
  <si>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</si>
  <si>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</si>
  <si>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</si>
  <si>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</si>
  <si>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</si>
  <si>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</si>
  <si>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</si>
  <si>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</si>
  <si>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</si>
  <si>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</si>
  <si>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</si>
  <si>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</si>
  <si>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</si>
  <si>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</si>
  <si>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</si>
  <si>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</si>
  <si>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</si>
  <si>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</si>
  <si>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</si>
  <si>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</si>
  <si>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</si>
  <si>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</si>
  <si>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</si>
  <si>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</si>
  <si>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</si>
  <si>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</si>
  <si>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</si>
  <si>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</si>
  <si>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</si>
  <si>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</si>
  <si>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</si>
  <si>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</si>
  <si>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</si>
  <si>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</si>
  <si>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</si>
  <si>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</si>
  <si>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</si>
  <si>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</si>
  <si>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</si>
  <si>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</si>
  <si>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</si>
  <si>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</si>
  <si>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</si>
  <si>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</si>
  <si>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</si>
  <si>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</si>
  <si>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</si>
  <si>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</si>
  <si>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</si>
  <si>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</si>
  <si>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</si>
  <si>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</si>
  <si>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</si>
  <si>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</si>
  <si>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</si>
  <si>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</si>
  <si>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</si>
  <si>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</si>
  <si>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</si>
  <si>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</si>
  <si>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</si>
  <si>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</si>
  <si>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</si>
  <si>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</si>
  <si>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</si>
  <si>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</si>
  <si>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</si>
  <si>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</si>
  <si>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</si>
  <si>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</si>
  <si>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</si>
  <si>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</si>
  <si>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</si>
  <si>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</si>
  <si>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</si>
  <si>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</si>
  <si>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</si>
  <si>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</si>
  <si>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</si>
  <si>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</si>
  <si>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</si>
  <si>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</si>
  <si>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</si>
  <si>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</si>
  <si>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</si>
  <si>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</si>
  <si>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</si>
  <si>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</si>
  <si>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</si>
  <si>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</si>
  <si>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</si>
  <si>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</si>
  <si>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</si>
  <si>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</si>
  <si>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</si>
  <si>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</si>
  <si>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</si>
  <si>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</si>
  <si>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</si>
  <si>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</si>
  <si>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</si>
  <si>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</si>
  <si>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</si>
  <si>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</si>
  <si>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</si>
  <si>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</si>
  <si>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</si>
  <si>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</si>
  <si>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</si>
  <si>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</si>
  <si>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</si>
  <si>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</si>
  <si>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</si>
  <si>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</si>
  <si>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</si>
  <si>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</si>
  <si>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</si>
  <si>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</si>
  <si>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</si>
  <si>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</si>
  <si>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</si>
  <si>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</si>
  <si>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</si>
  <si>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</si>
  <si>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</si>
  <si>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</si>
  <si>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</si>
  <si>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</si>
  <si>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</si>
  <si>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</si>
  <si>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</si>
  <si>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</si>
  <si>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</si>
  <si>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</si>
  <si>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</si>
  <si>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</si>
  <si>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</si>
  <si>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</si>
  <si>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</si>
  <si>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</si>
  <si>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</si>
  <si>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</si>
  <si>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</si>
  <si>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</si>
  <si>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</si>
  <si>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</si>
  <si>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</si>
  <si>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</si>
  <si>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</si>
  <si>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</si>
  <si>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</si>
  <si>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</si>
  <si>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</si>
  <si>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</si>
  <si>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</si>
  <si>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</si>
  <si>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</si>
  <si>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</si>
  <si>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</si>
  <si>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</si>
  <si>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</si>
  <si>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</si>
  <si>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</si>
  <si>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</si>
  <si>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</si>
  <si>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</si>
  <si>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</si>
  <si>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</si>
  <si>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</si>
  <si>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</si>
  <si>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</si>
  <si>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</si>
  <si>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</si>
  <si>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</si>
  <si>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</si>
  <si>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</si>
  <si>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</si>
  <si>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</si>
  <si>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</si>
  <si>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</si>
  <si>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</si>
  <si>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</si>
  <si>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</si>
  <si>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</si>
  <si>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</si>
  <si>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</si>
  <si>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</si>
  <si>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</si>
  <si>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</si>
  <si>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</si>
  <si>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</si>
  <si>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</si>
  <si>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</si>
  <si>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</si>
  <si>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</si>
  <si>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</si>
  <si>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</si>
  <si>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</si>
  <si>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</si>
  <si>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</si>
  <si>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</si>
  <si>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</si>
  <si>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</si>
  <si>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</si>
  <si>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</si>
  <si>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</si>
  <si>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</si>
  <si>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</si>
  <si>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</si>
  <si>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</si>
  <si>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</si>
  <si>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</si>
  <si>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</si>
  <si>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</si>
  <si>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</si>
  <si>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</si>
  <si>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</si>
  <si>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</si>
  <si>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</si>
  <si>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</si>
  <si>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</si>
  <si>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</si>
  <si>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</si>
  <si>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</si>
  <si>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</si>
  <si>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</si>
  <si>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</si>
  <si>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</si>
  <si>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</si>
  <si>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</si>
  <si>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</si>
  <si>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</si>
  <si>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</si>
  <si>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</si>
  <si>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</si>
  <si>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</si>
  <si>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</si>
  <si>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</si>
  <si>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</si>
  <si>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</si>
  <si>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</si>
  <si>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</si>
  <si>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</si>
  <si>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</si>
  <si>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</si>
  <si>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</si>
  <si>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</si>
  <si>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</si>
  <si>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</si>
  <si>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</si>
  <si>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</si>
  <si>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</si>
  <si>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</si>
  <si>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</si>
  <si>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</si>
  <si>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</si>
  <si>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</si>
  <si>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</si>
  <si>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</si>
  <si>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</si>
  <si>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</si>
  <si>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</si>
  <si>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</si>
  <si>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</si>
  <si>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</si>
  <si>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</si>
  <si>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</si>
  <si>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</si>
  <si>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</si>
  <si>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</si>
  <si>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</si>
  <si>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</si>
  <si>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</si>
  <si>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</si>
  <si>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</si>
  <si>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</si>
  <si>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</si>
  <si>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</si>
  <si>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</si>
  <si>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</si>
  <si>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</si>
  <si>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</si>
  <si>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</si>
  <si>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</si>
  <si>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</si>
  <si>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</si>
  <si>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</si>
  <si>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</si>
  <si>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</si>
  <si>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</si>
  <si>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</si>
  <si>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</si>
  <si>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</si>
  <si>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</si>
  <si>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</si>
  <si>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</si>
  <si>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</si>
  <si>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</si>
  <si>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</si>
  <si>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</si>
  <si>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</si>
  <si>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</si>
  <si>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</si>
  <si>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</si>
  <si>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</si>
  <si>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</si>
  <si>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</si>
  <si>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</si>
  <si>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</si>
  <si>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</si>
  <si>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</si>
  <si>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</si>
  <si>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</si>
  <si>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</si>
  <si>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</si>
  <si>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</si>
  <si>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</si>
  <si>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</si>
  <si>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</si>
  <si>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</si>
  <si>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</si>
  <si>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</si>
  <si>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</si>
  <si>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</si>
  <si>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</si>
  <si>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</si>
  <si>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</si>
  <si>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</si>
  <si>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</si>
  <si>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</si>
  <si>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</si>
  <si>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</si>
  <si>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</si>
  <si>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</si>
  <si>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</si>
  <si>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</si>
  <si>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</si>
  <si>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</si>
  <si>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</si>
  <si>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</si>
  <si>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</si>
  <si>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</si>
  <si>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</si>
  <si>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</si>
  <si>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</si>
  <si>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</si>
  <si>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</si>
  <si>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</si>
  <si>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</si>
  <si>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</si>
  <si>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</si>
  <si>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</si>
  <si>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</si>
  <si>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</si>
  <si>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</si>
  <si>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</si>
  <si>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</si>
  <si>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</si>
  <si>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</si>
  <si>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</si>
  <si>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</si>
  <si>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</si>
  <si>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</si>
  <si>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</si>
  <si>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</si>
  <si>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</si>
  <si>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</si>
  <si>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</si>
  <si>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</si>
  <si>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</si>
  <si>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</si>
  <si>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</si>
  <si>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</si>
  <si>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</si>
  <si>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</si>
  <si>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</si>
  <si>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</si>
  <si>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</si>
  <si>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</si>
  <si>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</si>
  <si>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</si>
  <si>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</si>
  <si>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</si>
  <si>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</si>
  <si>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</si>
  <si>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</si>
  <si>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</si>
  <si>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</si>
  <si>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</si>
  <si>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</si>
  <si>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</si>
  <si>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</si>
  <si>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</si>
  <si>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</si>
  <si>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</si>
  <si>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</si>
  <si>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</si>
  <si>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</si>
  <si>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</si>
  <si>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</si>
  <si>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</si>
  <si>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</si>
  <si>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</si>
  <si>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</si>
  <si>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</si>
  <si>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</si>
  <si>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</si>
  <si>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</si>
  <si>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</si>
  <si>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</si>
  <si>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</si>
  <si>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</si>
  <si>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</si>
  <si>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</si>
  <si>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</si>
  <si>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</si>
  <si>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</si>
  <si>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</si>
  <si>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</si>
  <si>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</si>
  <si>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</si>
  <si>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</si>
  <si>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</si>
  <si>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</si>
  <si>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</si>
  <si>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</si>
  <si>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</si>
  <si>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</si>
  <si>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</si>
  <si>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</si>
  <si>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</si>
  <si>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</si>
  <si>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</si>
  <si>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</si>
  <si>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</si>
  <si>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</si>
  <si>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</si>
  <si>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</si>
  <si>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</si>
  <si>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</si>
  <si>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</si>
  <si>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</si>
  <si>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</si>
  <si>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</si>
  <si>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</si>
  <si>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</si>
  <si>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</si>
  <si>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</si>
  <si>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</si>
  <si>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</si>
  <si>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</si>
  <si>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</si>
  <si>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</si>
  <si>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</si>
  <si>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</si>
  <si>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</si>
  <si>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</si>
  <si>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</si>
  <si>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</si>
  <si>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</si>
  <si>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</si>
  <si>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</si>
  <si>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</si>
  <si>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</si>
  <si>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</si>
  <si>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</si>
  <si>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</si>
  <si>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</si>
  <si>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</si>
  <si>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</si>
  <si>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</si>
  <si>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</si>
  <si>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</si>
  <si>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</si>
  <si>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</si>
  <si>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</si>
  <si>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</si>
  <si>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</si>
  <si>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</si>
  <si>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</si>
  <si>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</si>
  <si>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</si>
  <si>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</si>
  <si>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</si>
  <si>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</si>
  <si>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</si>
  <si>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</si>
  <si>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</si>
  <si>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</si>
  <si>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</si>
  <si>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</si>
  <si>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</si>
  <si>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</si>
  <si>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</si>
  <si>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</si>
  <si>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</si>
  <si>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</si>
  <si>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</si>
  <si>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</si>
  <si>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</si>
  <si>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</si>
  <si>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</si>
  <si>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</si>
  <si>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</si>
  <si>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</si>
  <si>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</si>
  <si>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</si>
  <si>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</si>
  <si>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</si>
  <si>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</si>
  <si>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</si>
  <si>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</si>
  <si>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</si>
  <si>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</si>
  <si>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</si>
  <si>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</si>
  <si>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</si>
  <si>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</si>
  <si>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</si>
  <si>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</si>
  <si>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</si>
  <si>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</si>
  <si>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</si>
  <si>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</si>
  <si>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</si>
  <si>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</si>
  <si>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</si>
  <si>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</si>
  <si>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</si>
  <si>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</si>
  <si>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</si>
  <si>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</si>
  <si>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</si>
  <si>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</si>
  <si>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</si>
  <si>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</si>
  <si>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</si>
  <si>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</si>
  <si>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</si>
  <si>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</si>
  <si>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</si>
  <si>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</si>
  <si>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</si>
  <si>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</si>
  <si>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</si>
  <si>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</si>
  <si>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</si>
  <si>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</si>
  <si>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</si>
  <si>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</si>
  <si>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</si>
  <si>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</si>
  <si>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</si>
  <si>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</si>
  <si>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</si>
  <si>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</si>
  <si>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</si>
  <si>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</si>
  <si>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</si>
  <si>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</si>
  <si>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</si>
  <si>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</si>
  <si>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</si>
  <si>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</si>
  <si>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</si>
  <si>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</si>
  <si>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</si>
  <si>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</si>
  <si>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</si>
  <si>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</si>
  <si>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</si>
  <si>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</si>
  <si>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</si>
  <si>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</si>
  <si>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</si>
  <si>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</si>
  <si>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</si>
  <si>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</si>
  <si>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</si>
  <si>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</si>
  <si>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</si>
  <si>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</si>
  <si>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</si>
  <si>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</si>
  <si>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</si>
  <si>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</si>
  <si>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</si>
  <si>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</si>
  <si>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</si>
  <si>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</si>
  <si>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</si>
  <si>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</si>
  <si>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</si>
  <si>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</si>
  <si>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</si>
  <si>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</si>
  <si>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</si>
  <si>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</si>
  <si>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</si>
  <si>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</si>
  <si>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</si>
  <si>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</si>
  <si>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</si>
  <si>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</si>
  <si>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</si>
  <si>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</si>
  <si>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</si>
  <si>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</si>
  <si>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</si>
  <si>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</si>
  <si>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</si>
  <si>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</si>
  <si>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</si>
  <si>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</si>
  <si>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</si>
  <si>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</si>
  <si>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</si>
  <si>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</si>
  <si>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</si>
  <si>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</si>
  <si>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</si>
  <si>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</si>
  <si>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</si>
  <si>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</si>
  <si>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</si>
  <si>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</si>
  <si>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</si>
  <si>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</si>
  <si>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</si>
  <si>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</si>
  <si>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</si>
  <si>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</si>
  <si>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</si>
  <si>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</si>
  <si>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</si>
  <si>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</si>
  <si>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</si>
  <si>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</si>
  <si>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</si>
  <si>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</si>
  <si>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</si>
  <si>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</si>
  <si>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</si>
  <si>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</si>
  <si>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</si>
  <si>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</si>
  <si>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</si>
  <si>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</si>
  <si>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</si>
  <si>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</si>
  <si>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</si>
  <si>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</si>
  <si>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</si>
  <si>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</si>
  <si>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</si>
  <si>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</si>
  <si>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</si>
  <si>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</si>
  <si>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</si>
  <si>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</si>
  <si>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</si>
  <si>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</si>
  <si>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</si>
  <si>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</si>
  <si>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</si>
  <si>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</si>
  <si>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</si>
  <si>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</si>
  <si>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</si>
  <si>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</si>
  <si>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</si>
  <si>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</si>
  <si>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</si>
  <si>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</si>
  <si>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</si>
  <si>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</si>
  <si>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</si>
  <si>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</si>
  <si>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</si>
  <si>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</si>
  <si>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</si>
  <si>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</si>
  <si>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</si>
  <si>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</si>
  <si>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</si>
  <si>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</si>
  <si>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</si>
  <si>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</si>
  <si>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</si>
  <si>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</si>
  <si>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</si>
  <si>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</si>
  <si>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</si>
  <si>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</si>
  <si>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</si>
  <si>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</si>
  <si>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</si>
  <si>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</si>
  <si>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</si>
  <si>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</si>
  <si>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</si>
  <si>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</si>
  <si>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</si>
  <si>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</si>
  <si>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</si>
  <si>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</si>
  <si>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</si>
  <si>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</si>
  <si>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</si>
  <si>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</si>
  <si>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</si>
  <si>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</si>
  <si>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</si>
  <si>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</si>
  <si>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</si>
  <si>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</si>
  <si>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</si>
  <si>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</si>
  <si>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</si>
  <si>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</si>
  <si>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</si>
  <si>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</si>
  <si>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</si>
  <si>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</si>
  <si>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</si>
  <si>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</si>
  <si>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</si>
  <si>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</si>
  <si>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</si>
  <si>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</si>
  <si>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</si>
  <si>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</si>
  <si>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</si>
  <si>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</si>
  <si>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</si>
  <si>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</si>
  <si>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</si>
  <si>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</si>
  <si>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</si>
  <si>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</si>
  <si>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</si>
  <si>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</si>
  <si>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</si>
  <si>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</si>
  <si>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</si>
  <si>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</si>
  <si>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</si>
  <si>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</si>
  <si>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</si>
  <si>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</si>
  <si>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</si>
  <si>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</si>
  <si>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</si>
  <si>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</si>
  <si>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</si>
  <si>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</si>
  <si>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</si>
  <si>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</si>
  <si>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</si>
  <si>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</si>
  <si>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</si>
  <si>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</si>
  <si>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</si>
  <si>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</si>
  <si>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</si>
  <si>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</si>
  <si>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</si>
  <si>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</si>
  <si>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</si>
  <si>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</si>
  <si>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</si>
  <si>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</si>
  <si>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</si>
  <si>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</si>
  <si>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</si>
  <si>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</si>
  <si>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</si>
  <si>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</si>
  <si>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</si>
  <si>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</si>
  <si>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</si>
  <si>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</si>
  <si>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</si>
  <si>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</si>
  <si>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</si>
  <si>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</si>
  <si>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</si>
  <si>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</si>
  <si>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</si>
  <si>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</si>
  <si>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</si>
  <si>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</si>
  <si>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</si>
  <si>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</si>
  <si>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</si>
  <si>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</si>
  <si>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</si>
  <si>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</si>
  <si>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</si>
  <si>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</si>
  <si>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</si>
  <si>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</si>
  <si>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</si>
  <si>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</si>
  <si>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</si>
  <si>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</si>
  <si>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</si>
  <si>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</si>
  <si>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</si>
  <si>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</si>
  <si>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</si>
  <si>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</si>
  <si>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</si>
  <si>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</si>
  <si>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</si>
  <si>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</si>
  <si>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</si>
  <si>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</si>
  <si>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</si>
  <si>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</si>
  <si>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</si>
  <si>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</si>
  <si>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</si>
  <si>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</si>
  <si>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</si>
  <si>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</si>
  <si>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</si>
  <si>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</si>
  <si>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</si>
  <si>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</si>
  <si>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</si>
  <si>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</si>
  <si>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</si>
  <si>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</si>
  <si>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</si>
  <si>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</si>
  <si>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</si>
  <si>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</si>
  <si>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</si>
  <si>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</si>
  <si>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</si>
  <si>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</si>
  <si>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</si>
  <si>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</si>
  <si>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</si>
  <si>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</si>
  <si>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</si>
  <si>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</si>
  <si>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</si>
  <si>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</si>
  <si>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</si>
  <si>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</si>
  <si>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</si>
  <si>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</si>
  <si>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</si>
  <si>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</si>
  <si>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</si>
  <si>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</si>
  <si>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</si>
  <si>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</si>
  <si>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</si>
  <si>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</si>
  <si>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</si>
  <si>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</si>
  <si>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</si>
  <si>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</si>
  <si>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</si>
  <si>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</si>
  <si>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</si>
  <si>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</si>
  <si>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</si>
  <si>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</si>
  <si>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</si>
  <si>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</si>
  <si>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</si>
  <si>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</si>
  <si>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</si>
  <si>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</si>
  <si>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</si>
  <si>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</si>
  <si>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</si>
  <si>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</si>
  <si>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</si>
  <si>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</si>
  <si>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</si>
  <si>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</si>
  <si>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</si>
  <si>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</si>
  <si>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</si>
  <si>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</si>
  <si>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</si>
  <si>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</si>
  <si>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</si>
  <si>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</si>
  <si>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</si>
  <si>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</si>
  <si>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</si>
  <si>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</si>
  <si>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</si>
  <si>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</si>
  <si>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</si>
  <si>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</si>
  <si>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</si>
  <si>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</si>
  <si>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</si>
  <si>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</si>
  <si>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</si>
  <si>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</si>
  <si>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</si>
  <si>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</si>
  <si>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</si>
  <si>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</si>
  <si>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</si>
  <si>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</si>
  <si>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</si>
  <si>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</si>
  <si>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</si>
  <si>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</si>
  <si>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</si>
  <si>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</si>
  <si>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</si>
  <si>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</si>
  <si>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</si>
  <si>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</si>
  <si>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</si>
  <si>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</si>
  <si>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</si>
  <si>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</si>
  <si>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</si>
  <si>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</si>
  <si>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</si>
  <si>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</si>
  <si>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</si>
  <si>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</si>
  <si>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</si>
  <si>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</si>
  <si>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</si>
  <si>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</si>
  <si>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</si>
  <si>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</si>
  <si>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</si>
  <si>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</si>
  <si>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</si>
  <si>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</si>
  <si>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</si>
  <si>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</si>
  <si>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</si>
  <si>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</si>
  <si>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</si>
  <si>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</si>
  <si>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</si>
  <si>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</si>
  <si>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</si>
  <si>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</si>
  <si>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</si>
  <si>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</si>
  <si>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</si>
  <si>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</si>
  <si>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</si>
  <si>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</si>
  <si>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</si>
  <si>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</si>
  <si>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</si>
  <si>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</si>
  <si>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</si>
  <si>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</si>
  <si>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</si>
  <si>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</si>
  <si>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</si>
  <si>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</si>
  <si>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</si>
  <si>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</si>
  <si>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</si>
  <si>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</si>
  <si>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</si>
  <si>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</si>
  <si>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</si>
  <si>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</si>
  <si>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</si>
  <si>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</si>
  <si>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</si>
  <si>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</si>
  <si>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</si>
  <si>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</si>
  <si>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</si>
  <si>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</si>
  <si>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</si>
  <si>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</si>
  <si>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</si>
  <si>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</si>
  <si>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</si>
  <si>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</si>
  <si>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</si>
  <si>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</si>
  <si>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</si>
  <si>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</si>
  <si>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</si>
  <si>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</si>
  <si>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</si>
  <si>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</si>
  <si>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</si>
  <si>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</si>
  <si>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</si>
  <si>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</si>
  <si>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</si>
  <si>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</si>
  <si>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</si>
  <si>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</si>
  <si>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</si>
  <si>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</si>
  <si>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</si>
  <si>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</si>
  <si>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</si>
  <si>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</si>
  <si>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</si>
  <si>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</si>
  <si>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</si>
  <si>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</si>
  <si>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</si>
  <si>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</si>
  <si>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</si>
  <si>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</si>
  <si>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</si>
  <si>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</si>
  <si>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</si>
  <si>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</si>
  <si>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</si>
  <si>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</si>
  <si>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</si>
  <si>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</si>
  <si>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</si>
  <si>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</si>
  <si>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</si>
  <si>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</si>
  <si>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</si>
  <si>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</si>
  <si>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</si>
  <si>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</si>
  <si>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</si>
  <si>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</si>
  <si>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</si>
  <si>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</si>
  <si>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</si>
  <si>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</si>
  <si>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</si>
  <si>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</si>
  <si>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</si>
  <si>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</si>
  <si>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</si>
  <si>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</si>
  <si>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</si>
  <si>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</si>
  <si>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</si>
  <si>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</si>
  <si>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</si>
  <si>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</si>
  <si>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</si>
  <si>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</si>
  <si>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</si>
  <si>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</si>
  <si>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</si>
  <si>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</si>
  <si>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</si>
  <si>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</si>
  <si>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</si>
  <si>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</si>
  <si>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</si>
  <si>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</si>
  <si>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</si>
  <si>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</si>
  <si>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</si>
  <si>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</si>
  <si>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</si>
  <si>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</si>
  <si>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</si>
  <si>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</si>
  <si>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</si>
  <si>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</si>
  <si>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</si>
  <si>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</si>
  <si>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</si>
  <si>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</si>
  <si>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</si>
  <si>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</si>
  <si>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</si>
  <si>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</si>
  <si>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</si>
  <si>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</si>
  <si>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</si>
  <si>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</si>
  <si>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</si>
  <si>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</si>
  <si>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</si>
  <si>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</si>
  <si>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</si>
  <si>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</si>
  <si>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</si>
  <si>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</si>
  <si>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</si>
  <si>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</si>
  <si>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</si>
  <si>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</si>
  <si>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</si>
  <si>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</si>
  <si>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</si>
  <si>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</si>
  <si>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</si>
  <si>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</si>
  <si>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</si>
  <si>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</si>
  <si>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</si>
  <si>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</si>
  <si>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</si>
  <si>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</si>
  <si>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</si>
  <si>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</si>
  <si>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</si>
  <si>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</si>
  <si>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</si>
  <si>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</si>
  <si>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</si>
  <si>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</si>
  <si>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</si>
  <si>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</si>
  <si>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</si>
  <si>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</si>
  <si>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</si>
  <si>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</si>
  <si>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</si>
  <si>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</si>
  <si>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</si>
  <si>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</si>
  <si>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</si>
  <si>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</si>
  <si>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</si>
  <si>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</si>
  <si>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</si>
  <si>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</si>
  <si>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</si>
  <si>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</si>
  <si>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</si>
  <si>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</si>
  <si>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</si>
  <si>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</si>
  <si>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</si>
  <si>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</si>
  <si>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</si>
  <si>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</si>
  <si>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</si>
  <si>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</si>
  <si>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</si>
  <si>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</si>
  <si>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</si>
  <si>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</si>
  <si>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</si>
  <si>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</si>
  <si>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</si>
  <si>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</si>
  <si>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</si>
  <si>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</si>
  <si>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</si>
  <si>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</si>
  <si>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</si>
  <si>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</si>
  <si>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</si>
  <si>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</si>
  <si>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</si>
  <si>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</si>
  <si>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</si>
  <si>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</si>
  <si>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</si>
  <si>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</si>
  <si>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</si>
  <si>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</si>
  <si>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</si>
  <si>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</si>
  <si>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</si>
  <si>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</si>
  <si>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</si>
  <si>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</si>
  <si>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</si>
  <si>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</si>
  <si>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</si>
  <si>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</si>
  <si>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</si>
  <si>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</si>
  <si>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</si>
  <si>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</si>
  <si>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</si>
  <si>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</si>
  <si>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</si>
  <si>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</si>
  <si>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</si>
  <si>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</si>
  <si>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</si>
  <si>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</si>
  <si>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</si>
  <si>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</si>
  <si>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</si>
  <si>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</si>
  <si>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</si>
  <si>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</si>
  <si>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</si>
  <si>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</si>
  <si>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</si>
  <si>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</si>
  <si>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</si>
  <si>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</si>
  <si>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</si>
  <si>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</si>
  <si>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</si>
  <si>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</si>
  <si>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</si>
  <si>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</si>
  <si>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</si>
  <si>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</si>
  <si>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</si>
  <si>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</si>
  <si>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</si>
  <si>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</si>
  <si>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</si>
  <si>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</si>
  <si>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</si>
  <si>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</si>
  <si>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</si>
  <si>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</si>
  <si>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</si>
  <si>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</si>
  <si>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</si>
  <si>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</si>
  <si>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</si>
  <si>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</si>
  <si>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</si>
  <si>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</si>
  <si>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</si>
  <si>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</si>
  <si>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</si>
  <si>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</si>
  <si>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</si>
  <si>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</si>
  <si>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</si>
  <si>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</si>
  <si>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</si>
  <si>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</si>
  <si>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</si>
  <si>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</si>
  <si>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</si>
  <si>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</si>
  <si>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</si>
  <si>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</si>
  <si>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</si>
  <si>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</si>
  <si>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</si>
  <si>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</si>
  <si>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</si>
  <si>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</si>
  <si>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</si>
  <si>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</si>
  <si>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</si>
  <si>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</si>
  <si>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</si>
  <si>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</si>
  <si>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</si>
  <si>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</si>
  <si>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</si>
  <si>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</si>
  <si>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</si>
  <si>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</si>
  <si>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</si>
  <si>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</si>
  <si>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</si>
  <si>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</si>
  <si>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</si>
  <si>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</si>
  <si>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</si>
  <si>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</si>
  <si>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</si>
  <si>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</si>
  <si>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</si>
  <si>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</si>
  <si>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</si>
  <si>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</si>
  <si>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</si>
  <si>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</si>
  <si>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</si>
  <si>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</si>
  <si>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</si>
  <si>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</si>
  <si>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</si>
  <si>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</si>
  <si>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</si>
  <si>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</si>
  <si>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</si>
  <si>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</si>
  <si>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</si>
  <si>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</si>
  <si>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</si>
  <si>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</si>
  <si>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</si>
  <si>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</si>
  <si>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</si>
  <si>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</si>
  <si>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</si>
  <si>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</si>
  <si>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</si>
  <si>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</si>
  <si>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</si>
  <si>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</si>
  <si>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</si>
  <si>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</si>
  <si>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</si>
  <si>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</si>
  <si>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</si>
  <si>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</si>
  <si>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</si>
  <si>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</si>
  <si>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</si>
  <si>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</si>
  <si>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</si>
  <si>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</si>
  <si>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</si>
  <si>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</si>
  <si>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</si>
  <si>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</si>
  <si>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</si>
  <si>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</si>
  <si>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</si>
  <si>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</si>
  <si>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</si>
  <si>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</si>
  <si>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</si>
  <si>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</si>
  <si>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</si>
  <si>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</si>
  <si>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</si>
  <si>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</si>
  <si>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</si>
  <si>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</si>
  <si>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</si>
  <si>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</si>
  <si>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</si>
  <si>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</si>
  <si>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</si>
  <si>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</si>
  <si>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</si>
  <si>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</si>
  <si>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</si>
  <si>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</si>
  <si>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</si>
  <si>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</si>
  <si>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</si>
  <si>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</si>
  <si>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</si>
  <si>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</si>
  <si>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</si>
  <si>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</si>
  <si>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</si>
  <si>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</si>
  <si>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</si>
  <si>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</si>
  <si>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</si>
  <si>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</si>
  <si>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</si>
  <si>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</si>
  <si>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</si>
  <si>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</si>
  <si>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</si>
  <si>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</si>
  <si>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</si>
  <si>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</si>
  <si>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</si>
  <si>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</si>
  <si>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</si>
  <si>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</si>
  <si>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</si>
  <si>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</si>
  <si>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</si>
  <si>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</si>
  <si>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</si>
  <si>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</si>
  <si>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</si>
  <si>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</si>
  <si>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</si>
  <si>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</si>
  <si>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</si>
  <si>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</si>
  <si>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</si>
  <si>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</si>
  <si>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</si>
  <si>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</si>
  <si>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</si>
  <si>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</si>
  <si>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</si>
  <si>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</si>
  <si>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</si>
  <si>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</si>
  <si>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</si>
  <si>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</si>
  <si>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</si>
  <si>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</si>
  <si>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</si>
  <si>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</si>
  <si>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</si>
  <si>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</si>
  <si>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</si>
  <si>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</si>
  <si>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</si>
  <si>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</si>
  <si>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</si>
  <si>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</si>
  <si>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</si>
  <si>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</si>
  <si>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</si>
  <si>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</si>
  <si>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</si>
  <si>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</si>
  <si>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</si>
  <si>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</si>
  <si>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</si>
  <si>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</si>
  <si>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</si>
  <si>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</si>
  <si>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</si>
  <si>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</si>
  <si>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</si>
  <si>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</si>
  <si>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</si>
  <si>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</si>
  <si>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</si>
  <si>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</si>
  <si>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</si>
  <si>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</si>
  <si>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</si>
  <si>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</si>
  <si>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</si>
  <si>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</si>
  <si>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</si>
  <si>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</si>
  <si>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</si>
  <si>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</si>
  <si>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</si>
  <si>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</si>
  <si>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</si>
  <si>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</si>
  <si>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</si>
  <si>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</si>
  <si>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</si>
  <si>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</si>
  <si>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</si>
  <si>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</si>
  <si>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</si>
  <si>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</si>
  <si>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</si>
  <si>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</si>
  <si>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</si>
  <si>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</si>
  <si>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</si>
  <si>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</si>
  <si>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</si>
  <si>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</si>
  <si>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</si>
  <si>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</si>
  <si>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</si>
  <si>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</si>
  <si>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</si>
  <si>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</si>
  <si>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</si>
  <si>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</si>
  <si>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</si>
  <si>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</si>
  <si>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</si>
  <si>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</si>
  <si>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</si>
  <si>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</si>
  <si>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</si>
  <si>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</si>
  <si>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</si>
  <si>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</si>
  <si>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</si>
  <si>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</si>
  <si>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</si>
  <si>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</si>
  <si>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</si>
  <si>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</si>
  <si>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</si>
  <si>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</si>
  <si>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</si>
  <si>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</si>
  <si>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</si>
  <si>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</si>
  <si>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</si>
  <si>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</si>
  <si>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</si>
  <si>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</si>
  <si>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</si>
  <si>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</si>
  <si>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</si>
  <si>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</si>
  <si>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</si>
  <si>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</si>
  <si>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</si>
  <si>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</si>
  <si>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</si>
  <si>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</si>
  <si>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</si>
  <si>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</si>
  <si>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</si>
  <si>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</si>
  <si>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</si>
  <si>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</si>
  <si>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</si>
  <si>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</si>
  <si>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</si>
  <si>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</si>
  <si>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</si>
  <si>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</si>
  <si>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</si>
  <si>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</si>
  <si>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</si>
  <si>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</si>
  <si>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</si>
  <si>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</si>
  <si>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</si>
  <si>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</si>
  <si>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</si>
  <si>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</si>
  <si>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</si>
  <si>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</si>
  <si>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</si>
  <si>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</si>
  <si>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</si>
  <si>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</si>
  <si>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</si>
  <si>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</si>
  <si>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</si>
  <si>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</si>
  <si>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</si>
  <si>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</si>
  <si>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</si>
  <si>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</si>
  <si>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</si>
  <si>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</si>
  <si>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</si>
  <si>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</si>
  <si>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</si>
  <si>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</si>
  <si>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</si>
  <si>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</si>
  <si>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</si>
  <si>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</si>
  <si>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</si>
  <si>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</si>
  <si>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</si>
  <si>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</si>
  <si>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</si>
  <si>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</si>
  <si>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</si>
  <si>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</si>
  <si>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</si>
  <si>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</si>
  <si>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</si>
  <si>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</si>
  <si>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</si>
  <si>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</si>
  <si>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</si>
  <si>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</si>
  <si>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</si>
  <si>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</si>
  <si>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</si>
  <si>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</si>
  <si>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</si>
  <si>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</si>
  <si>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</si>
  <si>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</si>
  <si>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</si>
  <si>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</si>
  <si>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</si>
  <si>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</si>
  <si>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</si>
  <si>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</si>
  <si>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</si>
  <si>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</si>
  <si>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</si>
  <si>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</si>
  <si>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</si>
  <si>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</si>
  <si>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</si>
  <si>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</si>
  <si>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</si>
  <si>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</si>
  <si>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</si>
  <si>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</si>
  <si>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</si>
  <si>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</si>
  <si>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</si>
  <si>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</si>
  <si>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</si>
  <si>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</si>
  <si>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</si>
  <si>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</si>
  <si>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</si>
  <si>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</si>
  <si>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</si>
  <si>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</si>
  <si>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</si>
  <si>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</si>
  <si>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</si>
  <si>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</si>
  <si>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</si>
  <si>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</si>
  <si>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</si>
  <si>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</si>
  <si>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</si>
  <si>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</si>
  <si>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</si>
  <si>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</si>
  <si>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</si>
  <si>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</si>
  <si>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</si>
  <si>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</si>
  <si>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</si>
  <si>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</si>
  <si>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</si>
  <si>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</si>
  <si>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</si>
  <si>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</si>
  <si>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</si>
  <si>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</si>
  <si>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</si>
  <si>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</si>
  <si>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</si>
  <si>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</si>
  <si>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</si>
  <si>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</si>
  <si>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</si>
  <si>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</si>
  <si>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</si>
  <si>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</si>
  <si>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</si>
  <si>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</si>
  <si>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</si>
  <si>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</si>
  <si>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</si>
  <si>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</si>
  <si>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</si>
  <si>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</si>
  <si>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</si>
  <si>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</si>
  <si>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</si>
  <si>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</si>
  <si>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</si>
  <si>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</si>
  <si>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</si>
  <si>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</si>
  <si>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</si>
  <si>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</si>
  <si>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</si>
  <si>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</si>
  <si>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</si>
  <si>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</si>
  <si>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</si>
  <si>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</si>
  <si>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</si>
  <si>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</si>
  <si>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</si>
  <si>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</si>
  <si>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</si>
  <si>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</si>
  <si>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</si>
  <si>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</si>
  <si>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</si>
  <si>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</si>
  <si>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</si>
  <si>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</si>
  <si>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</si>
  <si>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</si>
  <si>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</si>
  <si>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</si>
  <si>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</si>
  <si>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</si>
  <si>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</si>
  <si>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</si>
  <si>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</si>
  <si>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</si>
  <si>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</si>
  <si>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</si>
  <si>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</si>
  <si>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</si>
  <si>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</si>
  <si>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</si>
  <si>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</si>
  <si>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</si>
  <si>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</si>
  <si>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</si>
  <si>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</si>
  <si>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</si>
  <si>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</si>
  <si>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</si>
  <si>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</si>
  <si>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</si>
  <si>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</si>
  <si>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</si>
  <si>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</si>
  <si>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</si>
  <si>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</si>
  <si>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</si>
  <si>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</si>
  <si>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</si>
  <si>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</si>
  <si>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</si>
  <si>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</si>
  <si>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</si>
  <si>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</si>
  <si>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</si>
  <si>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</si>
  <si>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</si>
  <si>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</si>
  <si>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</si>
  <si>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</si>
  <si>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</si>
  <si>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</si>
  <si>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</si>
  <si>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</si>
  <si>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</si>
  <si>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</si>
  <si>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</si>
  <si>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</si>
  <si>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</si>
  <si>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</si>
  <si>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</si>
  <si>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</si>
  <si>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</si>
  <si>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</si>
  <si>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</si>
  <si>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</si>
  <si>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</si>
  <si>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</si>
  <si>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</si>
  <si>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</si>
  <si>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</si>
  <si>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</si>
  <si>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</si>
  <si>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</si>
  <si>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</si>
  <si>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</si>
  <si>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</si>
  <si>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</si>
  <si>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</si>
  <si>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</si>
  <si>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</si>
  <si>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</si>
  <si>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</si>
  <si>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</si>
  <si>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</si>
  <si>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</si>
  <si>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</si>
  <si>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</si>
  <si>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</si>
  <si>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</si>
  <si>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</si>
  <si>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</si>
  <si>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</si>
  <si>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</si>
  <si>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</si>
  <si>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</si>
  <si>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</si>
  <si>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</si>
  <si>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</si>
  <si>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</si>
  <si>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</si>
  <si>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</si>
  <si>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</si>
  <si>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</si>
  <si>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</si>
  <si>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</si>
  <si>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</si>
  <si>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</si>
  <si>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</si>
  <si>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</si>
  <si>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</si>
  <si>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</si>
  <si>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</si>
  <si>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</si>
  <si>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</si>
  <si>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</si>
  <si>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</si>
  <si>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</si>
  <si>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</si>
  <si>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</si>
  <si>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</si>
  <si>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</si>
  <si>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</si>
  <si>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</si>
  <si>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</si>
  <si>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</si>
  <si>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</si>
  <si>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</si>
  <si>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</si>
  <si>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</si>
  <si>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</si>
  <si>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</si>
  <si>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</si>
  <si>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</si>
  <si>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</si>
  <si>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</si>
  <si>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</si>
  <si>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</si>
  <si>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</si>
  <si>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</si>
  <si>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</si>
  <si>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</si>
  <si>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</si>
  <si>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</si>
  <si>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</si>
  <si>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</si>
  <si>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</si>
  <si>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</si>
  <si>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</si>
  <si>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</si>
  <si>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</si>
  <si>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</si>
  <si>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</si>
  <si>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</si>
  <si>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</si>
  <si>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</si>
  <si>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</si>
  <si>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</si>
  <si>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</si>
  <si>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</si>
  <si>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</si>
  <si>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</si>
  <si>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</si>
  <si>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</si>
  <si>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</si>
  <si>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</si>
  <si>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</si>
  <si>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</si>
  <si>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</si>
  <si>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</si>
  <si>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</si>
  <si>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</si>
  <si>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</si>
  <si>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</si>
  <si>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</si>
  <si>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</si>
  <si>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</si>
  <si>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</si>
  <si>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</si>
  <si>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</si>
  <si>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</si>
  <si>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</si>
  <si>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</si>
  <si>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</si>
  <si>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</si>
  <si>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</si>
  <si>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</si>
  <si>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</si>
  <si>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</si>
  <si>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</si>
  <si>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</si>
  <si>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</si>
  <si>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</si>
  <si>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</si>
  <si>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</si>
  <si>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</si>
  <si>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</si>
  <si>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</si>
  <si>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</si>
  <si>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</si>
  <si>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</si>
  <si>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</si>
  <si>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</si>
  <si>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</si>
  <si>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</si>
  <si>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</si>
  <si>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</si>
  <si>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</si>
  <si>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</si>
  <si>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</si>
  <si>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</si>
  <si>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</si>
  <si>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</si>
  <si>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</si>
  <si>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</si>
  <si>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</si>
  <si>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</si>
  <si>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</si>
  <si>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</si>
  <si>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</si>
  <si>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</si>
  <si>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</si>
  <si>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</si>
  <si>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</si>
  <si>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</si>
  <si>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</si>
  <si>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</si>
  <si>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</si>
  <si>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</si>
  <si>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</si>
  <si>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</si>
  <si>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</si>
  <si>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</si>
  <si>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</si>
  <si>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</si>
  <si>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</si>
  <si>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</si>
  <si>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</si>
  <si>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</si>
  <si>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</si>
  <si>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</si>
  <si>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</si>
  <si>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</si>
  <si>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</si>
  <si>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</si>
  <si>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</si>
  <si>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</si>
  <si>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</si>
  <si>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</si>
  <si>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</si>
  <si>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</si>
  <si>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</si>
  <si>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</si>
  <si>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</si>
  <si>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</si>
  <si>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</si>
  <si>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</si>
  <si>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</si>
  <si>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</si>
  <si>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</si>
  <si>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</si>
  <si>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</si>
  <si>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</si>
  <si>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</si>
  <si>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</si>
  <si>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</si>
  <si>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</si>
  <si>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</si>
  <si>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</si>
  <si>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</si>
  <si>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</si>
  <si>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</si>
  <si>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</si>
  <si>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</si>
  <si>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</si>
  <si>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</si>
  <si>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</si>
  <si>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</si>
  <si>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</si>
  <si>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</si>
  <si>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</si>
  <si>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</si>
  <si>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</si>
  <si>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</si>
  <si>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</si>
  <si>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</si>
  <si>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</si>
  <si>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</si>
  <si>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</si>
  <si>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</si>
  <si>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</si>
  <si>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</si>
  <si>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</si>
  <si>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</si>
  <si>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</si>
  <si>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</si>
  <si>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</si>
  <si>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</si>
  <si>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</si>
  <si>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</si>
  <si>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</si>
  <si>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</si>
  <si>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</si>
  <si>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</si>
  <si>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</si>
  <si>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</si>
  <si>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</si>
  <si>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</si>
  <si>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</si>
  <si>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</si>
  <si>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</si>
  <si>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</si>
  <si>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</si>
  <si>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</si>
  <si>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</si>
  <si>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</si>
  <si>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</si>
  <si>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</si>
  <si>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</si>
  <si>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</si>
  <si>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</si>
  <si>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</si>
  <si>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</si>
  <si>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</si>
  <si>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</si>
  <si>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</si>
  <si>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</si>
  <si>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</si>
  <si>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</si>
  <si>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</si>
  <si>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</si>
  <si>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</si>
  <si>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</si>
  <si>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</si>
  <si>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</si>
  <si>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</si>
  <si>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</si>
  <si>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</si>
  <si>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</si>
  <si>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</si>
  <si>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</si>
  <si>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</si>
  <si>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</si>
  <si>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</si>
  <si>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</si>
  <si>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</si>
  <si>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</si>
  <si>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</si>
  <si>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</si>
  <si>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</si>
  <si>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</si>
  <si>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</si>
  <si>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</si>
  <si>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</si>
  <si>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</si>
  <si>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</si>
  <si>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</si>
  <si>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</si>
  <si>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</si>
  <si>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</si>
  <si>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</si>
  <si>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</si>
  <si>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</si>
  <si>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</si>
  <si>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</si>
  <si>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</si>
  <si>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</si>
  <si>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</si>
  <si>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</si>
  <si>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</si>
  <si>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</si>
  <si>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</si>
  <si>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</si>
  <si>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</si>
  <si>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</si>
  <si>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</si>
  <si>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</si>
  <si>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</si>
  <si>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</si>
  <si>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</si>
  <si>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</si>
  <si>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</si>
  <si>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</si>
  <si>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</si>
  <si>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</si>
  <si>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</si>
  <si>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</si>
  <si>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</si>
  <si>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</si>
  <si>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</si>
  <si>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</si>
  <si>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</si>
  <si>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</si>
  <si>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</si>
  <si>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</si>
  <si>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</si>
  <si>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</si>
  <si>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</si>
  <si>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</si>
  <si>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</si>
  <si>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</si>
  <si>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</si>
  <si>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</si>
  <si>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</si>
  <si>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</si>
  <si>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</si>
  <si>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</si>
  <si>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</si>
  <si>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</si>
  <si>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</si>
  <si>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</si>
  <si>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</si>
  <si>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</si>
  <si>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</si>
  <si>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</si>
  <si>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</si>
  <si>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</si>
  <si>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</si>
  <si>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</si>
  <si>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</si>
  <si>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</si>
  <si>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</si>
  <si>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</si>
  <si>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</si>
  <si>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</si>
  <si>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</si>
  <si>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</si>
  <si>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</si>
  <si>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</si>
  <si>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</si>
  <si>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</si>
  <si>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</si>
  <si>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</si>
  <si>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</si>
  <si>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</si>
  <si>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</si>
  <si>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</si>
  <si>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</si>
  <si>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</si>
  <si>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</si>
  <si>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</si>
  <si>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</si>
  <si>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</si>
  <si>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</si>
  <si>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</si>
  <si>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</si>
  <si>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</si>
  <si>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</si>
  <si>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</si>
  <si>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</si>
  <si>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</si>
  <si>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</si>
  <si>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</si>
  <si>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</si>
  <si>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</si>
  <si>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</si>
  <si>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</si>
  <si>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</si>
  <si>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</si>
  <si>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</si>
  <si>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</si>
  <si>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</si>
  <si>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</si>
  <si>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</si>
  <si>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</si>
  <si>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</si>
  <si>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</si>
  <si>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</si>
  <si>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</si>
  <si>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</si>
  <si>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</si>
  <si>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</si>
  <si>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</si>
  <si>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</si>
  <si>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</si>
  <si>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</si>
  <si>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</si>
  <si>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</si>
  <si>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</si>
  <si>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</si>
  <si>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</si>
  <si>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</si>
  <si>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</si>
  <si>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</si>
  <si>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</si>
  <si>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</si>
  <si>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</si>
  <si>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</si>
  <si>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</si>
  <si>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</si>
  <si>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</si>
  <si>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</si>
  <si>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</si>
  <si>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</si>
  <si>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</si>
  <si>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</si>
  <si>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</si>
  <si>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</si>
  <si>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</si>
  <si>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</si>
  <si>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</si>
  <si>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</si>
  <si>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</si>
  <si>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</si>
  <si>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</si>
  <si>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</si>
  <si>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</si>
  <si>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</si>
  <si>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</si>
  <si>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</si>
  <si>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</si>
  <si>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</si>
  <si>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</si>
  <si>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</si>
  <si>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</si>
  <si>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</si>
  <si>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</si>
  <si>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</si>
  <si>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</si>
  <si>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</si>
  <si>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</si>
  <si>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</si>
  <si>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</si>
  <si>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</si>
  <si>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</si>
  <si>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</si>
  <si>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</si>
  <si>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</si>
  <si>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</si>
  <si>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</si>
  <si>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</si>
  <si>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</si>
  <si>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</si>
  <si>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</si>
  <si>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</si>
  <si>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</si>
  <si>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</si>
  <si>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</si>
  <si>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</si>
  <si>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</si>
  <si>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</si>
  <si>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</si>
  <si>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</si>
  <si>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</si>
  <si>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</si>
  <si>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</si>
  <si>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</si>
  <si>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</si>
  <si>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</si>
  <si>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</si>
  <si>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</si>
  <si>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</si>
  <si>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</si>
  <si>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</si>
  <si>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</si>
  <si>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</si>
  <si>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</si>
  <si>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</si>
  <si>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</si>
  <si>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</si>
  <si>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</si>
  <si>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</si>
  <si>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</si>
  <si>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</si>
  <si>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</si>
  <si>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</si>
  <si>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</si>
  <si>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</si>
  <si>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</si>
  <si>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</si>
  <si>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</si>
  <si>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</si>
  <si>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</si>
  <si>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</si>
  <si>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</si>
  <si>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</si>
  <si>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</si>
  <si>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</si>
  <si>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</si>
  <si>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</si>
  <si>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</si>
  <si>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</si>
  <si>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</si>
  <si>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</si>
  <si>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</si>
  <si>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</si>
  <si>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</si>
  <si>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</si>
  <si>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</si>
  <si>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</si>
  <si>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</si>
  <si>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</si>
  <si>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</si>
  <si>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</si>
  <si>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</si>
  <si>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</si>
  <si>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</si>
  <si>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</si>
  <si>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</si>
  <si>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</si>
  <si>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</si>
  <si>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</si>
  <si>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</si>
  <si>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</si>
  <si>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</si>
  <si>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</si>
  <si>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</si>
  <si>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</si>
  <si>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</si>
  <si>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</si>
  <si>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</si>
  <si>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</si>
  <si>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</si>
  <si>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</si>
  <si>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</si>
  <si>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</si>
  <si>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</si>
  <si>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</si>
  <si>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</si>
  <si>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</si>
  <si>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</si>
  <si>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</si>
  <si>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</si>
  <si>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</si>
  <si>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</si>
  <si>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</si>
  <si>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</si>
  <si>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</si>
  <si>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</si>
  <si>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</si>
  <si>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</si>
  <si>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</si>
  <si>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</si>
  <si>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</si>
  <si>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</si>
  <si>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</si>
  <si>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</si>
  <si>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</si>
  <si>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</si>
  <si>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</si>
  <si>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</si>
  <si>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</si>
  <si>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</si>
  <si>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</si>
  <si>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</si>
  <si>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</si>
  <si>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</si>
  <si>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</si>
  <si>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</si>
  <si>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</si>
  <si>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</si>
  <si>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</si>
  <si>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</si>
  <si>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</si>
  <si>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</si>
  <si>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</si>
  <si>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</si>
  <si>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</si>
  <si>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</si>
  <si>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</si>
  <si>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</si>
  <si>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</si>
  <si>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</si>
  <si>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</si>
  <si>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</si>
  <si>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</si>
  <si>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</si>
  <si>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</si>
  <si>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</si>
  <si>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</si>
  <si>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</si>
  <si>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</si>
  <si>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</si>
  <si>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</si>
  <si>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</si>
  <si>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</si>
  <si>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</si>
  <si>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</si>
  <si>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</si>
  <si>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</si>
  <si>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</si>
  <si>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</si>
  <si>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</si>
  <si>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</si>
  <si>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</si>
  <si>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</si>
  <si>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</si>
  <si>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</si>
  <si>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</si>
  <si>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</si>
  <si>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</si>
  <si>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</si>
  <si>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</si>
  <si>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</si>
  <si>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</si>
  <si>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</si>
  <si>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</si>
  <si>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</si>
  <si>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</si>
  <si>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</si>
  <si>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</si>
  <si>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</si>
  <si>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</si>
  <si>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</si>
  <si>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</si>
  <si>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</si>
  <si>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</si>
  <si>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</si>
  <si>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</si>
  <si>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</si>
  <si>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</si>
  <si>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</si>
  <si>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</si>
  <si>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</si>
  <si>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</si>
  <si>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</si>
  <si>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</si>
  <si>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</si>
  <si>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</si>
  <si>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</si>
  <si>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</si>
  <si>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</si>
  <si>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</si>
  <si>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</si>
  <si>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</si>
  <si>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</si>
  <si>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</si>
  <si>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</si>
  <si>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</si>
  <si>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</si>
  <si>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</si>
  <si>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</si>
  <si>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</si>
  <si>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</si>
  <si>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</si>
  <si>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</si>
  <si>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</si>
  <si>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</si>
  <si>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</si>
  <si>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</si>
  <si>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</si>
  <si>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</si>
  <si>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</si>
  <si>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</si>
  <si>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</si>
  <si>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</si>
  <si>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</si>
  <si>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</si>
  <si>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</si>
  <si>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</si>
  <si>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</si>
  <si>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</si>
  <si>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</si>
  <si>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</si>
  <si>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</si>
  <si>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</si>
  <si>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</si>
  <si>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</si>
  <si>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</si>
  <si>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</si>
  <si>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</si>
  <si>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</si>
  <si>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</si>
  <si>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</si>
  <si>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</si>
  <si>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</si>
  <si>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</si>
  <si>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</si>
  <si>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</si>
  <si>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</si>
  <si>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</si>
  <si>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</si>
  <si>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</si>
  <si>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</si>
  <si>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</si>
  <si>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</si>
  <si>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</si>
  <si>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</si>
  <si>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</si>
  <si>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</si>
  <si>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</si>
  <si>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</si>
  <si>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</si>
  <si>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</si>
  <si>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</si>
  <si>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</si>
  <si>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</si>
  <si>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</si>
  <si>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</si>
  <si>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</si>
  <si>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</si>
  <si>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</si>
  <si>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</si>
  <si>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</si>
  <si>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</si>
  <si>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</si>
  <si>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</si>
  <si>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</si>
  <si>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</si>
  <si>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</si>
  <si>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</si>
  <si>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</si>
  <si>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</si>
  <si>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</si>
  <si>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</si>
  <si>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</si>
  <si>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</si>
  <si>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</si>
  <si>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</si>
  <si>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</si>
  <si>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</si>
  <si>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</si>
  <si>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</si>
  <si>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</si>
  <si>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</si>
  <si>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</si>
  <si>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</si>
  <si>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</si>
  <si>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</si>
  <si>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</si>
  <si>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</si>
  <si>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</si>
  <si>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</si>
  <si>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</si>
  <si>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</si>
  <si>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</si>
  <si>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</si>
  <si>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</si>
  <si>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</si>
  <si>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</si>
  <si>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</si>
  <si>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</si>
  <si>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</si>
  <si>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</si>
  <si>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</si>
  <si>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</si>
  <si>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</si>
  <si>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</si>
  <si>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</si>
  <si>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</si>
  <si>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</si>
  <si>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</si>
  <si>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</si>
  <si>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</si>
  <si>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</si>
  <si>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</si>
  <si>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</si>
  <si>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</si>
  <si>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</si>
  <si>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</si>
  <si>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</si>
  <si>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</si>
  <si>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</si>
  <si>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</si>
  <si>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</si>
  <si>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</si>
  <si>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</si>
  <si>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</si>
  <si>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</si>
  <si>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</si>
  <si>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</si>
  <si>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</si>
  <si>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</si>
  <si>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</si>
  <si>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</si>
  <si>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</si>
  <si>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</si>
  <si>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</si>
  <si>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</si>
  <si>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</si>
  <si>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</si>
  <si>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</si>
  <si>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</si>
  <si>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</si>
  <si>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</si>
  <si>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</si>
  <si>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</si>
  <si>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</si>
  <si>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</si>
  <si>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</si>
  <si>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</si>
  <si>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</si>
  <si>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</si>
  <si>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</si>
  <si>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</si>
  <si>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</si>
  <si>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</si>
  <si>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</si>
  <si>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</si>
  <si>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</si>
  <si>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</si>
  <si>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</si>
  <si>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</si>
  <si>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</si>
  <si>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</si>
  <si>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</si>
  <si>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</si>
  <si>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</si>
  <si>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</si>
  <si>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</si>
  <si>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</si>
  <si>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</si>
  <si>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</si>
  <si>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</si>
  <si>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</si>
  <si>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</si>
  <si>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</si>
  <si>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</si>
  <si>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</si>
  <si>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</si>
  <si>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</si>
  <si>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</si>
  <si>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</si>
  <si>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</si>
  <si>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</si>
  <si>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</si>
  <si>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</si>
  <si>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</si>
  <si>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</si>
  <si>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</si>
  <si>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</si>
  <si>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</si>
  <si>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</si>
  <si>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</si>
  <si>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</si>
  <si>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</si>
  <si>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</si>
  <si>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</si>
  <si>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</si>
  <si>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</si>
  <si>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</si>
  <si>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</si>
  <si>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</si>
  <si>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</si>
  <si>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</si>
  <si>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</si>
  <si>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</si>
  <si>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</si>
  <si>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</si>
  <si>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</si>
  <si>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</si>
  <si>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</si>
  <si>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</si>
  <si>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</si>
  <si>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</si>
  <si>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</si>
  <si>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</si>
  <si>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</si>
  <si>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</si>
  <si>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</si>
  <si>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</si>
  <si>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</si>
  <si>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</si>
  <si>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</si>
  <si>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</si>
  <si>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</si>
  <si>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</si>
  <si>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</si>
  <si>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</si>
  <si>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</si>
  <si>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</si>
  <si>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</si>
  <si>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</si>
  <si>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</si>
  <si>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</si>
  <si>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</si>
  <si>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</si>
  <si>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</si>
  <si>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</si>
  <si>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</si>
  <si>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</si>
  <si>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</si>
  <si>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</si>
  <si>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</si>
  <si>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</si>
  <si>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</si>
  <si>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</si>
  <si>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</si>
  <si>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</si>
  <si>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</si>
  <si>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</si>
  <si>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</si>
  <si>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</si>
  <si>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</si>
  <si>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</si>
  <si>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</si>
  <si>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</si>
  <si>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</si>
  <si>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</si>
  <si>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</si>
  <si>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</si>
  <si>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</si>
  <si>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</si>
  <si>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</si>
  <si>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</si>
  <si>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</si>
  <si>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</si>
  <si>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</si>
  <si>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</si>
  <si>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</si>
  <si>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</si>
  <si>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</si>
  <si>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</si>
  <si>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</si>
  <si>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</si>
  <si>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</si>
  <si>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</si>
  <si>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</si>
  <si>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</si>
  <si>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</si>
  <si>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</si>
  <si>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</si>
  <si>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</si>
  <si>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</si>
  <si>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</si>
  <si>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</si>
  <si>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</si>
  <si>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</si>
  <si>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</si>
  <si>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</si>
  <si>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</si>
  <si>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</si>
  <si>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</si>
  <si>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</si>
  <si>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</si>
  <si>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</si>
  <si>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</si>
  <si>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</si>
  <si>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</si>
  <si>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</si>
  <si>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</si>
  <si>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</si>
  <si>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</si>
  <si>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</si>
  <si>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</si>
  <si>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</si>
  <si>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</si>
  <si>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</si>
  <si>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</si>
  <si>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</si>
  <si>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</si>
  <si>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</si>
  <si>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</si>
  <si>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</si>
  <si>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</si>
  <si>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</si>
  <si>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</si>
  <si>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</si>
  <si>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</si>
  <si>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</si>
  <si>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</si>
  <si>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</si>
  <si>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</si>
  <si>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</si>
  <si>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</si>
  <si>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</si>
  <si>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</si>
  <si>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</si>
  <si>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</si>
  <si>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</si>
  <si>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</si>
  <si>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</si>
  <si>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</si>
  <si>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</si>
  <si>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</si>
  <si>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</si>
  <si>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</si>
  <si>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</si>
  <si>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</si>
  <si>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</si>
  <si>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</si>
  <si>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</si>
  <si>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</si>
  <si>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</si>
  <si>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</si>
  <si>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</si>
  <si>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</si>
  <si>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</si>
  <si>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</si>
  <si>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</si>
  <si>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</si>
  <si>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</si>
  <si>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</si>
  <si>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</si>
  <si>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</si>
  <si>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</si>
  <si>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</si>
  <si>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</si>
  <si>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</si>
  <si>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</si>
  <si>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</si>
  <si>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</si>
  <si>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</si>
  <si>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</si>
  <si>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</si>
  <si>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</si>
  <si>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</si>
  <si>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</si>
  <si>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</si>
  <si>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</si>
  <si>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</si>
  <si>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</si>
  <si>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</si>
  <si>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</si>
  <si>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</si>
  <si>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</si>
  <si>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</si>
  <si>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</si>
  <si>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</si>
  <si>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</si>
  <si>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</si>
  <si>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</si>
  <si>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</si>
  <si>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</si>
  <si>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</si>
  <si>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</si>
  <si>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</si>
  <si>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</si>
  <si>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</si>
  <si>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</si>
  <si>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</si>
  <si>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</si>
  <si>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</si>
  <si>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</si>
  <si>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</si>
  <si>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</si>
  <si>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</si>
  <si>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</si>
  <si>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</si>
  <si>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</si>
  <si>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</si>
  <si>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</si>
  <si>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</si>
  <si>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</si>
  <si>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</si>
  <si>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</si>
  <si>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</si>
  <si>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</si>
  <si>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</si>
  <si>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</si>
  <si>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</si>
  <si>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</si>
  <si>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</si>
  <si>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</si>
  <si>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</si>
  <si>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</si>
  <si>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</si>
  <si>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</si>
  <si>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</si>
  <si>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</si>
  <si>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</si>
  <si>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</si>
  <si>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</si>
  <si>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</si>
  <si>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</si>
  <si>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</si>
  <si>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</si>
  <si>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</si>
  <si>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</si>
  <si>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</si>
  <si>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</si>
  <si>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</si>
  <si>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</si>
  <si>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</si>
  <si>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</si>
  <si>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</si>
  <si>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</si>
  <si>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</si>
  <si>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</si>
  <si>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</si>
  <si>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</si>
  <si>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</si>
  <si>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</si>
  <si>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</si>
  <si>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</si>
  <si>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</si>
  <si>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</si>
  <si>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</si>
  <si>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</si>
  <si>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</si>
  <si>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</si>
  <si>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</si>
  <si>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</si>
  <si>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</si>
  <si>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</si>
  <si>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</si>
  <si>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</si>
  <si>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</si>
  <si>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</si>
  <si>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</si>
  <si>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</si>
  <si>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</si>
  <si>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</si>
  <si>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</si>
  <si>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</si>
  <si>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</si>
  <si>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</si>
  <si>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</si>
  <si>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</si>
  <si>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</si>
  <si>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</si>
  <si>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</si>
  <si>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</si>
  <si>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</si>
  <si>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</si>
  <si>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</si>
  <si>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</si>
  <si>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</si>
  <si>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</si>
  <si>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</si>
  <si>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</si>
  <si>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</si>
  <si>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</si>
  <si>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</si>
  <si>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</si>
  <si>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</si>
  <si>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</si>
  <si>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</si>
  <si>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</si>
  <si>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</si>
  <si>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</si>
  <si>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</si>
  <si>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</si>
  <si>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</si>
  <si>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</si>
  <si>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</si>
  <si>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</si>
  <si>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</si>
  <si>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</si>
  <si>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</si>
  <si>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</si>
  <si>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</si>
  <si>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</si>
  <si>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</si>
  <si>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</si>
  <si>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</si>
  <si>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</si>
  <si>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</si>
  <si>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</si>
  <si>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</si>
  <si>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</si>
  <si>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</si>
  <si>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</si>
  <si>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</si>
  <si>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</si>
  <si>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</si>
  <si>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</si>
  <si>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</si>
  <si>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</si>
  <si>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</si>
  <si>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</si>
  <si>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</si>
  <si>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</si>
  <si>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</si>
  <si>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</si>
  <si>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</si>
  <si>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</si>
  <si>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</si>
  <si>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</si>
  <si>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</si>
  <si>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</si>
  <si>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</si>
  <si>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</si>
  <si>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</si>
  <si>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</si>
  <si>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</si>
  <si>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</si>
  <si>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</si>
  <si>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</si>
  <si>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</si>
  <si>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</si>
  <si>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</si>
  <si>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</si>
  <si>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</si>
  <si>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</si>
  <si>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</si>
  <si>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</si>
  <si>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</si>
  <si>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</si>
  <si>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</si>
  <si>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</si>
  <si>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</si>
  <si>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</si>
  <si>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</si>
  <si>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</si>
  <si>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</si>
  <si>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</si>
  <si>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</si>
  <si>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</si>
  <si>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</si>
  <si>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</si>
  <si>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</si>
  <si>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</si>
  <si>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</si>
  <si>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</si>
  <si>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</si>
  <si>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</si>
  <si>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</si>
  <si>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</si>
  <si>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</si>
  <si>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</si>
  <si>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</si>
  <si>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</si>
  <si>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</si>
  <si>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</si>
  <si>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</si>
  <si>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</si>
  <si>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</si>
  <si>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</si>
  <si>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</si>
  <si>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</si>
  <si>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</si>
  <si>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</si>
  <si>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</si>
  <si>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</si>
  <si>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</si>
  <si>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</si>
  <si>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</si>
  <si>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</si>
  <si>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</si>
  <si>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</si>
  <si>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</si>
  <si>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</si>
  <si>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</si>
  <si>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</si>
  <si>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</si>
  <si>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</si>
  <si>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</si>
  <si>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</si>
  <si>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</si>
  <si>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</si>
  <si>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</si>
  <si>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</si>
  <si>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</si>
  <si>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</si>
  <si>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</si>
  <si>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</si>
  <si>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</si>
  <si>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</si>
  <si>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</si>
  <si>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</si>
  <si>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</si>
  <si>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</si>
  <si>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</si>
  <si>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</si>
  <si>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</si>
  <si>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</si>
  <si>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</si>
  <si>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</si>
  <si>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</si>
  <si>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</si>
  <si>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</si>
  <si>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</si>
  <si>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</si>
  <si>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</si>
  <si>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</si>
  <si>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</si>
  <si>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</si>
  <si>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</si>
  <si>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</si>
  <si>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</si>
  <si>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</si>
  <si>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</si>
  <si>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</si>
  <si>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</si>
  <si>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</si>
  <si>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</si>
  <si>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</si>
  <si>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</si>
  <si>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</si>
  <si>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</si>
  <si>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</si>
  <si>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</si>
  <si>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</si>
  <si>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</si>
  <si>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</si>
  <si>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</si>
  <si>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</si>
  <si>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</si>
  <si>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</si>
  <si>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</si>
  <si>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</si>
  <si>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</si>
  <si>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</si>
  <si>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</si>
  <si>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</si>
  <si>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</si>
  <si>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</si>
  <si>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</si>
  <si>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</si>
  <si>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</si>
  <si>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</si>
  <si>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</si>
  <si>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</si>
  <si>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</si>
  <si>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</si>
  <si>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</si>
  <si>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</si>
  <si>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</si>
  <si>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</si>
  <si>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</si>
  <si>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</si>
  <si>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</si>
  <si>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</si>
  <si>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</si>
  <si>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</si>
  <si>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</si>
  <si>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</si>
  <si>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</si>
  <si>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</si>
  <si>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</si>
  <si>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</si>
  <si>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</si>
  <si>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</si>
  <si>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</si>
  <si>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</si>
  <si>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</si>
  <si>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</si>
  <si>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</si>
  <si>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</si>
  <si>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</si>
  <si>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</si>
  <si>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</si>
  <si>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</si>
  <si>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</si>
  <si>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</si>
  <si>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</si>
  <si>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</si>
  <si>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</si>
  <si>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</si>
  <si>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</si>
  <si>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</si>
  <si>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</si>
  <si>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</si>
  <si>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</si>
  <si>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</si>
  <si>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</si>
  <si>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</si>
  <si>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</si>
  <si>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</si>
  <si>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</si>
  <si>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</si>
  <si>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</si>
  <si>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</si>
  <si>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</si>
  <si>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</si>
  <si>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</si>
  <si>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</si>
  <si>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</si>
  <si>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</si>
  <si>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</si>
  <si>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</si>
  <si>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</si>
  <si>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</si>
  <si>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</si>
  <si>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</si>
  <si>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</si>
  <si>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</si>
  <si>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</si>
  <si>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</si>
  <si>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</si>
  <si>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</si>
  <si>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</si>
  <si>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</si>
  <si>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</si>
  <si>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</si>
  <si>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</si>
  <si>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</si>
  <si>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</si>
  <si>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</si>
  <si>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</si>
  <si>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</si>
  <si>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</si>
  <si>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</si>
  <si>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</si>
  <si>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</si>
  <si>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</si>
  <si>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</si>
  <si>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</si>
  <si>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</si>
  <si>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</si>
  <si>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</si>
  <si>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</si>
  <si>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</si>
  <si>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</si>
  <si>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</si>
  <si>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</si>
  <si>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</si>
  <si>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</si>
  <si>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</si>
  <si>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</si>
  <si>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</si>
  <si>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</si>
  <si>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</si>
  <si>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</si>
  <si>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</si>
  <si>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</si>
  <si>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</si>
  <si>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</si>
  <si>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</si>
  <si>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</si>
  <si>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</si>
  <si>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</si>
  <si>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</si>
  <si>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</si>
  <si>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</si>
  <si>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</si>
  <si>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</si>
  <si>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</si>
  <si>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</si>
  <si>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</si>
  <si>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</si>
  <si>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</si>
  <si>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</si>
  <si>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</si>
  <si>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</si>
  <si>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</si>
  <si>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</si>
  <si>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</si>
  <si>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</si>
  <si>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</si>
  <si>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</si>
  <si>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</si>
  <si>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</si>
  <si>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</si>
  <si>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</si>
  <si>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</si>
  <si>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</si>
  <si>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</si>
  <si>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</si>
  <si>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</si>
  <si>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</si>
  <si>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</si>
  <si>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</si>
  <si>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</si>
  <si>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</si>
  <si>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</si>
  <si>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</si>
  <si>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</si>
  <si>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</si>
  <si>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</si>
  <si>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</si>
  <si>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</si>
  <si>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</si>
  <si>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</si>
  <si>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</si>
  <si>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</si>
  <si>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</si>
  <si>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</si>
  <si>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</si>
  <si>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</si>
  <si>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</si>
  <si>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</si>
  <si>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</si>
  <si>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</si>
  <si>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</si>
  <si>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</si>
  <si>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</si>
  <si>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</si>
  <si>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</si>
  <si>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</si>
  <si>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</si>
  <si>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</si>
  <si>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</si>
  <si>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</si>
  <si>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</si>
  <si>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</si>
  <si>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</si>
  <si>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</si>
  <si>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</si>
  <si>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</si>
  <si>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</si>
  <si>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</si>
  <si>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</si>
  <si>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</si>
  <si>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</si>
  <si>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</si>
  <si>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</si>
  <si>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</si>
  <si>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</si>
  <si>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</si>
  <si>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</si>
  <si>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</si>
  <si>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</si>
  <si>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</si>
  <si>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</si>
  <si>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</si>
  <si>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</si>
  <si>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</si>
  <si>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</si>
  <si>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</si>
  <si>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</si>
  <si>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</si>
  <si>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</si>
  <si>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</si>
  <si>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</si>
  <si>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</si>
  <si>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</si>
  <si>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</si>
  <si>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</si>
  <si>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</si>
  <si>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</si>
  <si>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</si>
  <si>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</si>
  <si>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</si>
  <si>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</si>
  <si>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</si>
  <si>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</si>
  <si>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</si>
  <si>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</si>
  <si>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</si>
  <si>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</si>
  <si>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</si>
  <si>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</si>
  <si>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</si>
  <si>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</si>
  <si>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</si>
  <si>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</si>
  <si>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</si>
  <si>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</si>
  <si>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</si>
  <si>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</si>
  <si>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</si>
  <si>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</si>
  <si>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</si>
  <si>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</si>
  <si>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</si>
  <si>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</si>
  <si>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</si>
  <si>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</si>
  <si>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</si>
  <si>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</si>
  <si>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</si>
  <si>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</si>
  <si>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</si>
  <si>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</si>
  <si>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</si>
  <si>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</si>
  <si>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</si>
  <si>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</si>
  <si>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</si>
  <si>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</si>
  <si>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</si>
  <si>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</si>
  <si>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</si>
  <si>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</si>
  <si>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</si>
  <si>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</si>
  <si>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</si>
  <si>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</si>
  <si>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</si>
  <si>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</si>
  <si>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</si>
  <si>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</si>
  <si>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</si>
  <si>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</si>
  <si>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</si>
  <si>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</si>
  <si>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</si>
  <si>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</si>
  <si>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</si>
  <si>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</si>
  <si>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</si>
  <si>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</si>
  <si>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</si>
  <si>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</si>
  <si>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</si>
  <si>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</si>
  <si>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</si>
  <si>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</si>
  <si>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</si>
  <si>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</si>
  <si>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</si>
  <si>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</si>
  <si>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</si>
  <si>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</si>
  <si>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</si>
  <si>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</si>
  <si>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</si>
  <si>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</si>
  <si>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</si>
  <si>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</si>
  <si>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</si>
  <si>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</si>
  <si>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</si>
  <si>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</si>
  <si>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</si>
  <si>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</si>
  <si>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</si>
  <si>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</si>
  <si>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</si>
  <si>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</si>
  <si>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</si>
  <si>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</si>
  <si>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</si>
  <si>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</si>
  <si>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</si>
  <si>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</si>
  <si>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</si>
  <si>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</si>
  <si>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</si>
  <si>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</si>
  <si>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</si>
  <si>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</si>
  <si>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</si>
  <si>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</si>
  <si>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</si>
  <si>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</si>
  <si>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</si>
  <si>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</si>
  <si>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</si>
  <si>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</si>
  <si>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</si>
  <si>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</si>
  <si>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</si>
  <si>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</si>
  <si>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</si>
  <si>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</si>
  <si>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</si>
  <si>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</si>
  <si>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</si>
  <si>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</si>
  <si>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</si>
  <si>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</si>
  <si>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</si>
  <si>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</si>
  <si>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</si>
  <si>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</si>
  <si>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</si>
  <si>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</si>
  <si>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</si>
  <si>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</si>
  <si>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</si>
  <si>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</si>
  <si>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</si>
  <si>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</si>
  <si>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</si>
  <si>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</si>
  <si>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</si>
  <si>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</si>
  <si>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</si>
  <si>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</si>
  <si>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</si>
  <si>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</si>
  <si>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</si>
  <si>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</si>
  <si>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</si>
  <si>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</si>
  <si>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</si>
  <si>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</si>
  <si>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</si>
  <si>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</si>
  <si>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</si>
  <si>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</si>
  <si>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</si>
  <si>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</si>
  <si>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</si>
  <si>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</si>
  <si>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</si>
  <si>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</si>
  <si>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</si>
  <si>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</si>
  <si>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</si>
  <si>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</si>
  <si>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</si>
  <si>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</si>
  <si>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</si>
  <si>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</si>
  <si>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</si>
  <si>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</si>
  <si>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</si>
  <si>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</si>
  <si>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</si>
  <si>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</si>
  <si>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</si>
  <si>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</si>
  <si>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</si>
  <si>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</si>
  <si>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</si>
  <si>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</si>
  <si>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</si>
  <si>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</si>
  <si>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</si>
  <si>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</si>
  <si>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</si>
  <si>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</si>
  <si>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</si>
  <si>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</si>
  <si>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</si>
  <si>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</si>
  <si>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</si>
  <si>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</si>
  <si>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</si>
  <si>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</si>
  <si>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</si>
  <si>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</si>
  <si>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</si>
  <si>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</si>
  <si>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</si>
  <si>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</si>
  <si>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</si>
  <si>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</si>
  <si>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</si>
  <si>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</si>
  <si>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</si>
  <si>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</si>
  <si>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</si>
  <si>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</si>
  <si>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</si>
  <si>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</si>
  <si>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</si>
  <si>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</si>
  <si>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</si>
  <si>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</si>
  <si>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</si>
  <si>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</si>
  <si>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</si>
  <si>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</si>
  <si>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</si>
  <si>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</si>
  <si>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</si>
  <si>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</si>
  <si>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</si>
  <si>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</si>
  <si>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</si>
  <si>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</si>
  <si>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</si>
  <si>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</si>
  <si>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</si>
  <si>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</si>
  <si>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</si>
  <si>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</si>
  <si>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</si>
  <si>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</si>
  <si>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</si>
  <si>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</si>
  <si>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</si>
  <si>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</si>
  <si>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</si>
  <si>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</si>
  <si>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</si>
  <si>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</si>
  <si>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</si>
  <si>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</si>
  <si>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</si>
  <si>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</si>
  <si>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</si>
  <si>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</si>
  <si>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</si>
  <si>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</si>
  <si>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</si>
  <si>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</si>
  <si>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</si>
  <si>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</si>
  <si>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</si>
  <si>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</si>
  <si>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</si>
  <si>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</si>
  <si>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</si>
  <si>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</si>
  <si>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</si>
  <si>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</si>
  <si>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</si>
  <si>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</si>
  <si>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</si>
  <si>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</si>
  <si>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</si>
  <si>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</si>
  <si>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</si>
  <si>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</si>
  <si>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</si>
  <si>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</si>
  <si>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</si>
  <si>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</si>
  <si>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</si>
  <si>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</si>
  <si>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</si>
  <si>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</si>
  <si>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</si>
  <si>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</si>
  <si>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</si>
  <si>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</si>
  <si>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</si>
  <si>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</si>
  <si>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</si>
  <si>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</si>
  <si>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</si>
  <si>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</si>
  <si>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</si>
  <si>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</si>
  <si>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</si>
  <si>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</si>
  <si>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</si>
  <si>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</si>
  <si>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</si>
  <si>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</si>
  <si>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</si>
  <si>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</si>
  <si>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</si>
  <si>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</si>
  <si>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</si>
  <si>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</si>
  <si>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</si>
  <si>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</si>
  <si>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</si>
  <si>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</si>
  <si>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</si>
  <si>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</si>
  <si>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</si>
  <si>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</si>
  <si>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</si>
  <si>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</si>
  <si>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</si>
  <si>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</si>
  <si>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</si>
  <si>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</si>
  <si>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</si>
  <si>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</si>
  <si>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</si>
  <si>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</si>
  <si>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</si>
  <si>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</si>
  <si>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</si>
  <si>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</si>
  <si>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</si>
  <si>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</si>
  <si>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</si>
  <si>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</si>
  <si>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</si>
  <si>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</si>
  <si>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</si>
  <si>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</si>
  <si>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</si>
  <si>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</si>
  <si>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</si>
  <si>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</si>
  <si>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</si>
  <si>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</si>
  <si>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</si>
  <si>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</si>
  <si>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</si>
  <si>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</si>
  <si>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</si>
  <si>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</si>
  <si>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</si>
  <si>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</si>
  <si>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</si>
  <si>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</si>
  <si>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</si>
  <si>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</si>
  <si>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</si>
  <si>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</si>
  <si>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</si>
  <si>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</si>
  <si>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</si>
  <si>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</si>
  <si>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</si>
  <si>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</si>
  <si>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</si>
  <si>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</si>
  <si>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</si>
  <si>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</si>
  <si>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</si>
  <si>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</si>
  <si>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</si>
  <si>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</si>
  <si>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</si>
  <si>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</si>
  <si>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</si>
  <si>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</si>
  <si>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</si>
  <si>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</si>
  <si>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</si>
  <si>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</si>
  <si>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</si>
  <si>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</si>
  <si>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</si>
  <si>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</si>
  <si>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</si>
  <si>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</si>
  <si>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</si>
  <si>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</si>
  <si>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</si>
  <si>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</si>
  <si>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</si>
  <si>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</si>
  <si>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</si>
  <si>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</si>
  <si>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</si>
  <si>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</si>
  <si>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</si>
  <si>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</si>
  <si>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</si>
  <si>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</si>
  <si>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</si>
  <si>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</si>
  <si>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</si>
  <si>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</si>
  <si>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</si>
  <si>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</si>
  <si>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</si>
  <si>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</si>
  <si>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</si>
  <si>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</si>
  <si>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</si>
  <si>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</si>
  <si>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</si>
  <si>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</si>
  <si>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</si>
  <si>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</si>
  <si>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</si>
  <si>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</si>
  <si>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</si>
  <si>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</si>
  <si>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</si>
  <si>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</si>
  <si>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</si>
  <si>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</si>
  <si>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</si>
  <si>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</si>
  <si>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</si>
  <si>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</si>
  <si>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</si>
  <si>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</si>
  <si>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</si>
  <si>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</si>
  <si>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</si>
  <si>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</si>
  <si>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</si>
  <si>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</si>
  <si>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</si>
  <si>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</si>
  <si>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</si>
  <si>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</si>
  <si>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</si>
  <si>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</si>
  <si>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</si>
  <si>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</si>
  <si>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</si>
  <si>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</si>
  <si>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</si>
  <si>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</si>
  <si>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</si>
  <si>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</si>
  <si>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</si>
  <si>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</si>
  <si>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</si>
  <si>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</si>
  <si>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</si>
  <si>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</si>
  <si>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</si>
  <si>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</si>
  <si>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</si>
  <si>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</si>
  <si>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</si>
  <si>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</si>
  <si>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</si>
  <si>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</si>
  <si>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</si>
  <si>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</si>
  <si>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</si>
  <si>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</si>
  <si>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</si>
  <si>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</si>
  <si>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</si>
  <si>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</si>
  <si>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</si>
  <si>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</si>
  <si>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</si>
  <si>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</si>
  <si>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</si>
  <si>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</si>
  <si>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</si>
  <si>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</si>
  <si>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</si>
  <si>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</si>
  <si>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</si>
  <si>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</si>
  <si>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</si>
  <si>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</si>
  <si>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</si>
  <si>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</si>
  <si>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</si>
  <si>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</si>
  <si>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</si>
  <si>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</si>
  <si>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</si>
  <si>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</si>
  <si>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</si>
  <si>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</si>
  <si>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</si>
  <si>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</si>
  <si>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</si>
  <si>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</si>
  <si>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</si>
  <si>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</si>
  <si>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</si>
  <si>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</si>
  <si>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</si>
  <si>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</si>
  <si>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</si>
  <si>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</si>
  <si>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</si>
  <si>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</si>
  <si>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</si>
  <si>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</si>
  <si>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</si>
  <si>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</si>
  <si>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</si>
  <si>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</si>
  <si>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</si>
  <si>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</si>
  <si>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</si>
  <si>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</si>
  <si>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</si>
  <si>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</si>
  <si>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</si>
  <si>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</si>
  <si>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</si>
  <si>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</si>
  <si>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</si>
  <si>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</si>
  <si>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</si>
  <si>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</si>
  <si>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</si>
  <si>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</si>
  <si>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</si>
  <si>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</si>
  <si>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</si>
  <si>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</si>
  <si>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</si>
  <si>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</si>
  <si>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</si>
  <si>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</si>
  <si>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</si>
  <si>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</si>
  <si>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</si>
  <si>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</si>
  <si>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</si>
  <si>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</si>
  <si>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</si>
  <si>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</si>
  <si>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</si>
  <si>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</si>
  <si>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</si>
  <si>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</si>
  <si>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</si>
  <si>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</si>
  <si>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</si>
  <si>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</si>
  <si>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</si>
  <si>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</si>
  <si>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</si>
  <si>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</si>
  <si>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</si>
  <si>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</si>
  <si>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</si>
  <si>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</si>
  <si>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</si>
  <si>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</si>
  <si>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</si>
  <si>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</si>
  <si>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</si>
  <si>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</si>
  <si>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</si>
  <si>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</si>
  <si>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</si>
  <si>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</si>
  <si>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</si>
  <si>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</si>
  <si>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</si>
  <si>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</si>
  <si>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</si>
  <si>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</si>
  <si>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</si>
  <si>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</si>
  <si>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</si>
  <si>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</si>
  <si>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</si>
  <si>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</si>
  <si>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</si>
  <si>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</si>
  <si>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</si>
  <si>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</si>
  <si>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</si>
  <si>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</si>
  <si>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</si>
  <si>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</si>
  <si>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</si>
  <si>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</si>
  <si>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</si>
  <si>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</si>
  <si>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</si>
  <si>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</si>
  <si>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</si>
  <si>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</si>
  <si>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</si>
  <si>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</si>
  <si>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</si>
  <si>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</si>
  <si>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</si>
  <si>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</si>
  <si>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</si>
  <si>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</si>
  <si>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</si>
  <si>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</si>
  <si>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</si>
  <si>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</si>
  <si>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</si>
  <si>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</si>
  <si>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</si>
  <si>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</si>
  <si>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</si>
  <si>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</si>
  <si>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</si>
  <si>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</si>
  <si>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</si>
  <si>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</si>
  <si>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</si>
  <si>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</si>
  <si>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</si>
  <si>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</si>
  <si>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</si>
  <si>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</si>
  <si>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</si>
  <si>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</si>
  <si>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</si>
  <si>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</si>
  <si>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</si>
  <si>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</si>
  <si>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</si>
  <si>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</si>
  <si>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</si>
  <si>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</si>
  <si>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</si>
  <si>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</si>
  <si>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</si>
  <si>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</si>
  <si>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</si>
  <si>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</si>
  <si>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</si>
  <si>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</si>
  <si>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</si>
  <si>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</si>
  <si>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</si>
  <si>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</si>
  <si>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</si>
  <si>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</si>
  <si>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</si>
  <si>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</si>
  <si>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</si>
  <si>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</si>
  <si>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</si>
  <si>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</si>
  <si>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</si>
  <si>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</si>
  <si>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</si>
  <si>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</si>
  <si>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</si>
  <si>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</si>
  <si>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</si>
  <si>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</si>
  <si>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</si>
  <si>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</si>
  <si>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</si>
  <si>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</si>
  <si>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</si>
  <si>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</si>
  <si>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</si>
  <si>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</si>
  <si>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</si>
  <si>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</si>
  <si>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</si>
  <si>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</si>
  <si>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</si>
  <si>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</si>
  <si>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</si>
  <si>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</si>
  <si>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</si>
  <si>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</si>
  <si>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</si>
  <si>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</si>
  <si>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</si>
  <si>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</si>
  <si>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</si>
  <si>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</si>
  <si>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</si>
  <si>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</si>
  <si>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</si>
  <si>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</si>
  <si>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</si>
  <si>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</si>
  <si>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</si>
  <si>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</si>
  <si>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</si>
  <si>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</si>
  <si>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</si>
  <si>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</si>
  <si>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</si>
  <si>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</si>
  <si>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</si>
  <si>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</si>
  <si>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</si>
  <si>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</si>
  <si>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</si>
  <si>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</si>
  <si>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</si>
  <si>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</si>
  <si>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</si>
  <si>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</si>
  <si>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</si>
  <si>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</si>
  <si>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</si>
  <si>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</si>
  <si>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</si>
  <si>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</si>
  <si>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</si>
  <si>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</si>
  <si>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</si>
  <si>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</si>
  <si>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</si>
  <si>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</si>
  <si>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</si>
  <si>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</si>
  <si>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</si>
  <si>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</si>
  <si>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</si>
  <si>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</si>
  <si>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</si>
  <si>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</si>
  <si>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</si>
  <si>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</si>
  <si>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</si>
  <si>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</si>
  <si>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</si>
  <si>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</si>
  <si>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</si>
  <si>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</si>
  <si>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</si>
  <si>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</si>
  <si>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</si>
  <si>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</si>
  <si>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</si>
  <si>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</si>
  <si>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</si>
  <si>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</si>
  <si>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</si>
  <si>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</si>
  <si>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</si>
  <si>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</si>
  <si>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</si>
  <si>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</si>
  <si>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</si>
  <si>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</si>
  <si>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</si>
  <si>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</si>
  <si>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</si>
  <si>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</si>
  <si>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</si>
  <si>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</si>
  <si>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</si>
  <si>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</si>
  <si>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</si>
  <si>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</si>
  <si>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</si>
  <si>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</si>
  <si>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</si>
  <si>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</si>
  <si>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</si>
  <si>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</si>
  <si>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</si>
  <si>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</si>
  <si>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</si>
  <si>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</si>
  <si>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</si>
  <si>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</si>
  <si>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</si>
  <si>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</si>
  <si>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</si>
  <si>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</si>
  <si>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</si>
  <si>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</si>
  <si>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</si>
  <si>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</si>
  <si>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</si>
  <si>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</si>
  <si>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</si>
  <si>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</si>
  <si>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</si>
  <si>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</si>
  <si>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</si>
  <si>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</si>
  <si>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</si>
  <si>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</si>
  <si>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</si>
  <si>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</si>
  <si>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</si>
  <si>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</si>
  <si>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</si>
  <si>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</si>
  <si>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</si>
  <si>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</si>
  <si>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</si>
  <si>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</si>
  <si>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</si>
  <si>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</si>
  <si>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</si>
  <si>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</si>
  <si>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</si>
  <si>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</si>
  <si>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</si>
  <si>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</si>
  <si>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</si>
  <si>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</si>
  <si>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</si>
  <si>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</si>
  <si>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</si>
  <si>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</si>
  <si>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</si>
  <si>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</si>
  <si>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</si>
  <si>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</si>
  <si>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</si>
  <si>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</si>
  <si>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</si>
  <si>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</si>
  <si>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</si>
  <si>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</si>
  <si>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</si>
  <si>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</si>
  <si>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</si>
  <si>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</si>
  <si>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</si>
  <si>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</si>
  <si>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</si>
  <si>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</si>
  <si>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</si>
  <si>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</si>
  <si>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</si>
  <si>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</si>
  <si>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</si>
  <si>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</si>
  <si>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</si>
  <si>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</si>
  <si>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</si>
  <si>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</si>
  <si>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</si>
  <si>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</si>
  <si>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</si>
  <si>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</si>
  <si>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</si>
  <si>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</si>
  <si>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</si>
  <si>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</si>
  <si>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</si>
  <si>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</si>
  <si>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</si>
  <si>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</si>
  <si>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</si>
  <si>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</si>
  <si>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</si>
  <si>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</si>
  <si>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</si>
  <si>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</si>
  <si>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</si>
  <si>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</si>
  <si>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</si>
  <si>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</si>
  <si>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</si>
  <si>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</si>
  <si>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</si>
  <si>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</si>
  <si>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</si>
  <si>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</si>
  <si>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</si>
  <si>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</si>
  <si>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</si>
  <si>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</si>
  <si>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</si>
  <si>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</si>
  <si>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</si>
  <si>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</si>
  <si>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</si>
  <si>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</si>
  <si>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</si>
  <si>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</si>
  <si>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</si>
  <si>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</si>
  <si>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</si>
  <si>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</si>
  <si>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</si>
  <si>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</si>
  <si>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</si>
  <si>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</si>
  <si>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</si>
  <si>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</si>
  <si>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</si>
  <si>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</si>
  <si>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</si>
  <si>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</si>
  <si>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</si>
  <si>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</si>
  <si>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</si>
  <si>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</si>
  <si>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</si>
  <si>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</si>
  <si>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</si>
  <si>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</si>
  <si>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</si>
  <si>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</si>
  <si>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</si>
  <si>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</si>
  <si>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</si>
  <si>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</si>
  <si>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</si>
  <si>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</si>
  <si>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</si>
  <si>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</si>
  <si>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</si>
  <si>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</si>
  <si>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</si>
  <si>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</si>
  <si>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</si>
  <si>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</si>
  <si>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</si>
  <si>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</si>
  <si>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</si>
  <si>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</si>
  <si>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</si>
  <si>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</si>
  <si>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</si>
  <si>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</si>
  <si>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</si>
  <si>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</si>
  <si>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</si>
  <si>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</si>
  <si>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</si>
  <si>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</si>
  <si>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</si>
  <si>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</si>
  <si>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</si>
  <si>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</si>
  <si>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</si>
  <si>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</si>
  <si>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</si>
  <si>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</si>
  <si>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</si>
  <si>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</si>
  <si>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</si>
  <si>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</si>
  <si>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</si>
  <si>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</si>
  <si>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</si>
  <si>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</si>
  <si>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</si>
  <si>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</si>
  <si>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</si>
  <si>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</si>
  <si>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</si>
  <si>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</si>
  <si>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</si>
  <si>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</si>
  <si>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</si>
  <si>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</si>
  <si>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</si>
  <si>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</si>
  <si>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</si>
  <si>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</si>
  <si>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</si>
  <si>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</si>
  <si>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</si>
  <si>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</si>
  <si>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</si>
  <si>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</si>
  <si>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</si>
  <si>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</si>
  <si>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</si>
  <si>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</si>
  <si>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</si>
  <si>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</si>
  <si>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</si>
  <si>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</si>
  <si>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</si>
  <si>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</si>
  <si>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</si>
  <si>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</si>
  <si>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</si>
  <si>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</si>
  <si>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</si>
  <si>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</si>
  <si>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</si>
  <si>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</si>
  <si>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</si>
  <si>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</si>
  <si>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</si>
  <si>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</si>
  <si>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</si>
  <si>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</si>
  <si>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</si>
  <si>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</si>
  <si>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</si>
  <si>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</si>
  <si>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</si>
  <si>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</si>
  <si>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</si>
  <si>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</si>
  <si>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</si>
  <si>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</si>
  <si>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</si>
  <si>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</si>
  <si>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</si>
  <si>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</si>
  <si>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</si>
  <si>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</si>
  <si>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</si>
  <si>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</si>
  <si>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</si>
  <si>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</si>
  <si>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</si>
  <si>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</si>
  <si>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</si>
  <si>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</si>
  <si>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</si>
  <si>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</si>
  <si>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</si>
  <si>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</si>
  <si>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</si>
  <si>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</si>
  <si>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</si>
  <si>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</si>
  <si>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</si>
  <si>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</si>
  <si>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</si>
  <si>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</si>
  <si>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</si>
  <si>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</si>
  <si>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</si>
  <si>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</si>
  <si>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</si>
  <si>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</si>
  <si>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</si>
  <si>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</si>
  <si>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</si>
  <si>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</si>
  <si>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</si>
  <si>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</si>
  <si>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</si>
  <si>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</si>
  <si>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</si>
  <si>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</si>
  <si>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</si>
  <si>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</si>
  <si>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</si>
  <si>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</si>
  <si>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</si>
  <si>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</si>
  <si>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</si>
  <si>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</si>
  <si>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</si>
  <si>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</si>
  <si>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</si>
  <si>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</si>
  <si>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</si>
  <si>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</si>
  <si>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</si>
  <si>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</si>
  <si>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</si>
  <si>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</si>
  <si>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</si>
  <si>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</si>
  <si>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</si>
  <si>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</si>
  <si>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</si>
  <si>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</si>
  <si>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</si>
  <si>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</si>
  <si>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</si>
  <si>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</si>
  <si>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</si>
  <si>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</si>
  <si>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</si>
  <si>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</si>
  <si>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</si>
  <si>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</si>
  <si>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</si>
  <si>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</si>
  <si>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</si>
  <si>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</si>
  <si>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</si>
  <si>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</si>
  <si>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</si>
  <si>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</si>
  <si>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</si>
  <si>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</si>
  <si>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</si>
  <si>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</si>
  <si>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</si>
  <si>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</si>
  <si>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</si>
  <si>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</si>
  <si>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</si>
  <si>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</si>
  <si>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</si>
  <si>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</si>
  <si>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</si>
  <si>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</si>
  <si>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</si>
  <si>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</si>
  <si>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</si>
  <si>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</si>
  <si>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</si>
  <si>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</si>
  <si>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</si>
  <si>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</si>
  <si>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</si>
  <si>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</si>
  <si>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</si>
  <si>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</si>
  <si>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</si>
  <si>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</si>
  <si>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</si>
  <si>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</si>
  <si>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</si>
  <si>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</si>
  <si>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</si>
  <si>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</si>
  <si>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</si>
  <si>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</si>
  <si>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</si>
  <si>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</si>
  <si>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</si>
  <si>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</si>
  <si>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</si>
  <si>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</si>
  <si>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</si>
  <si>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</si>
  <si>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</si>
  <si>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</si>
  <si>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</si>
  <si>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</si>
  <si>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</si>
  <si>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</si>
  <si>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</si>
  <si>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</si>
  <si>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</si>
  <si>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</si>
  <si>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</si>
  <si>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</si>
  <si>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</si>
  <si>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</si>
  <si>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</si>
  <si>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</si>
  <si>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</si>
  <si>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</si>
  <si>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</si>
  <si>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</si>
  <si>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</si>
  <si>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</si>
  <si>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</si>
  <si>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</si>
  <si>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</si>
  <si>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</si>
  <si>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</si>
  <si>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</si>
  <si>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</si>
  <si>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</si>
  <si>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</si>
  <si>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</si>
  <si>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</si>
  <si>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</si>
  <si>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</si>
  <si>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</si>
  <si>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</si>
  <si>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</si>
  <si>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</si>
  <si>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</si>
  <si>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</si>
  <si>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</si>
  <si>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</si>
  <si>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</si>
  <si>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</si>
  <si>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</si>
  <si>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</si>
  <si>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</si>
  <si>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</si>
  <si>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</si>
  <si>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</si>
  <si>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</si>
  <si>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</si>
  <si>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</si>
  <si>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</si>
  <si>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</si>
  <si>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</si>
  <si>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</si>
  <si>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</si>
  <si>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</si>
  <si>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</si>
  <si>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</si>
  <si>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</si>
  <si>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</si>
  <si>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</si>
  <si>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</si>
  <si>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</si>
  <si>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</si>
  <si>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</si>
  <si>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</si>
  <si>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</si>
  <si>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</si>
  <si>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</si>
  <si>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</si>
  <si>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</si>
  <si>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</si>
  <si>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</si>
  <si>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</si>
  <si>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</si>
  <si>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</si>
  <si>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</si>
  <si>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</si>
  <si>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</si>
  <si>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</si>
  <si>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</si>
  <si>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</si>
  <si>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</si>
  <si>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</si>
  <si>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</si>
  <si>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</si>
  <si>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</si>
  <si>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</si>
  <si>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</si>
  <si>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</si>
  <si>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</si>
  <si>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</si>
  <si>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</si>
  <si>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</si>
  <si>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</si>
  <si>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</si>
  <si>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</si>
  <si>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</si>
  <si>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</si>
  <si>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</si>
  <si>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</si>
  <si>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</si>
  <si>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</si>
  <si>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</si>
  <si>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</si>
  <si>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</si>
  <si>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</si>
  <si>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</si>
  <si>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</si>
  <si>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</si>
  <si>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</si>
  <si>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</si>
  <si>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</si>
  <si>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</si>
  <si>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</si>
  <si>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</si>
  <si>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</si>
  <si>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</si>
  <si>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</si>
  <si>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</si>
  <si>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</si>
  <si>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</si>
  <si>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</si>
  <si>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</si>
  <si>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</si>
  <si>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</si>
  <si>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</si>
  <si>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</si>
  <si>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</si>
  <si>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</si>
  <si>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</si>
  <si>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</si>
  <si>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</si>
  <si>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</si>
  <si>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</si>
  <si>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</si>
  <si>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</si>
  <si>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</si>
  <si>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</si>
  <si>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</si>
  <si>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</si>
  <si>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</si>
  <si>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</si>
  <si>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</si>
  <si>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</si>
  <si>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</si>
  <si>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</si>
  <si>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</si>
  <si>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</si>
  <si>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</si>
  <si>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</si>
  <si>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</si>
  <si>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</si>
  <si>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</si>
  <si>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</si>
  <si>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</si>
  <si>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</si>
  <si>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</si>
  <si>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</si>
  <si>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</si>
  <si>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</si>
  <si>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</si>
  <si>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</si>
  <si>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</si>
  <si>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</si>
  <si>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</si>
  <si>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</si>
  <si>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</si>
  <si>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</si>
  <si>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</si>
  <si>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</si>
  <si>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</si>
  <si>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</si>
  <si>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</si>
  <si>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</si>
  <si>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</si>
  <si>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</si>
  <si>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</si>
  <si>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</si>
  <si>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</si>
  <si>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</si>
  <si>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</si>
  <si>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</si>
  <si>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</si>
  <si>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</si>
  <si>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</si>
  <si>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</si>
  <si>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</si>
  <si>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</si>
  <si>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</si>
  <si>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</si>
  <si>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</si>
  <si>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</si>
  <si>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</si>
  <si>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</si>
  <si>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</si>
  <si>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</si>
  <si>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</si>
  <si>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</si>
  <si>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</si>
  <si>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</si>
  <si>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</si>
  <si>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</si>
  <si>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</si>
  <si>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</si>
  <si>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</si>
  <si>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</si>
  <si>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</si>
  <si>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</si>
  <si>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</si>
  <si>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</si>
  <si>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</si>
  <si>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</si>
  <si>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</si>
  <si>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</si>
  <si>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</si>
  <si>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</si>
  <si>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</si>
  <si>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</si>
  <si>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</si>
  <si>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</si>
  <si>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</si>
  <si>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</si>
  <si>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</si>
  <si>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</si>
  <si>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</si>
  <si>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</si>
  <si>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</si>
  <si>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</si>
  <si>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</si>
  <si>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</si>
  <si>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</si>
  <si>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</si>
  <si>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</si>
  <si>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</si>
  <si>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</si>
  <si>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</si>
  <si>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</si>
  <si>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</si>
  <si>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</si>
  <si>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</si>
  <si>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</si>
  <si>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</si>
  <si>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</si>
  <si>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</si>
  <si>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</si>
  <si>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</si>
  <si>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</si>
  <si>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</si>
  <si>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</si>
  <si>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</si>
  <si>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</si>
  <si>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</si>
  <si>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</si>
  <si>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</si>
  <si>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</si>
  <si>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</si>
  <si>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</si>
  <si>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</si>
  <si>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</si>
  <si>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</si>
  <si>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</si>
  <si>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</si>
  <si>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</si>
  <si>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</si>
  <si>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</si>
  <si>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</si>
  <si>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</si>
  <si>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</si>
  <si>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</si>
  <si>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</si>
  <si>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</si>
  <si>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</si>
  <si>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</si>
  <si>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</si>
  <si>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</si>
  <si>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</si>
  <si>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</si>
  <si>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</si>
  <si>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</si>
  <si>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</si>
  <si>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</si>
  <si>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</si>
  <si>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</si>
  <si>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</si>
  <si>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</si>
  <si>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</si>
  <si>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</si>
  <si>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</si>
  <si>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</si>
  <si>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</si>
  <si>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</si>
  <si>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</si>
  <si>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</si>
  <si>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</si>
  <si>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</si>
  <si>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</si>
  <si>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</si>
  <si>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</si>
  <si>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</si>
  <si>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</si>
  <si>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</si>
  <si>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</si>
  <si>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</si>
  <si>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</si>
  <si>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</si>
  <si>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</si>
  <si>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</si>
  <si>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</si>
  <si>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</si>
  <si>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</si>
  <si>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</si>
  <si>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</si>
  <si>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</si>
  <si>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</si>
  <si>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</si>
  <si>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</si>
  <si>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</si>
  <si>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</si>
  <si>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</si>
  <si>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</si>
  <si>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</si>
  <si>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</si>
  <si>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</si>
  <si>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</si>
  <si>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</si>
  <si>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</si>
  <si>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</si>
  <si>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</si>
  <si>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</si>
  <si>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</si>
  <si>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</si>
  <si>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</si>
  <si>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</si>
  <si>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</si>
  <si>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</si>
  <si>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</si>
  <si>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</si>
  <si>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</si>
  <si>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</si>
  <si>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</si>
  <si>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</si>
  <si>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</si>
  <si>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</si>
  <si>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</si>
  <si>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</si>
  <si>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</si>
  <si>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</si>
  <si>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</si>
  <si>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</si>
  <si>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</si>
  <si>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</si>
  <si>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</si>
  <si>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</si>
  <si>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</si>
  <si>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</si>
  <si>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</si>
  <si>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</si>
  <si>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</si>
  <si>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</si>
  <si>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</si>
  <si>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</si>
  <si>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</si>
  <si>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</si>
  <si>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</si>
  <si>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</si>
  <si>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</si>
  <si>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</si>
  <si>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</si>
  <si>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</si>
  <si>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</si>
  <si>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</si>
  <si>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</si>
  <si>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</si>
  <si>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</si>
  <si>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</si>
  <si>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</si>
  <si>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</si>
  <si>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</si>
  <si>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</si>
  <si>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</si>
  <si>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</si>
  <si>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</si>
  <si>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</si>
  <si>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</si>
  <si>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</si>
  <si>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</si>
  <si>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</si>
  <si>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</si>
  <si>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</si>
  <si>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</si>
  <si>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</si>
  <si>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</si>
  <si>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</si>
  <si>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</si>
  <si>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</si>
  <si>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</si>
  <si>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</si>
  <si>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</si>
  <si>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</si>
  <si>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</si>
  <si>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</si>
  <si>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</si>
  <si>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</si>
  <si>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</si>
  <si>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</si>
  <si>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</si>
  <si>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</si>
  <si>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</si>
  <si>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</si>
  <si>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</si>
  <si>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</si>
  <si>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</si>
  <si>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</si>
  <si>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</si>
  <si>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</si>
  <si>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</si>
  <si>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</si>
  <si>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</si>
  <si>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</si>
  <si>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</si>
  <si>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</si>
  <si>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</si>
  <si>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</si>
  <si>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</si>
  <si>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</si>
  <si>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</si>
  <si>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</si>
  <si>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</si>
  <si>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</si>
  <si>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</si>
  <si>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</si>
  <si>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</si>
  <si>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</si>
  <si>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</si>
  <si>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</si>
  <si>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</si>
  <si>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</si>
  <si>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</si>
  <si>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</si>
  <si>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</si>
  <si>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</si>
  <si>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</si>
  <si>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</si>
  <si>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</si>
  <si>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</si>
  <si>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</si>
  <si>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</si>
  <si>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</si>
  <si>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</si>
  <si>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</si>
  <si>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</si>
  <si>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</si>
  <si>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</si>
  <si>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</si>
  <si>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</si>
  <si>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</si>
  <si>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</si>
  <si>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</si>
  <si>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</si>
  <si>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</si>
  <si>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</si>
  <si>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</si>
  <si>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</si>
  <si>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</si>
  <si>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</si>
  <si>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</si>
  <si>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</si>
  <si>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</si>
  <si>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</si>
  <si>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</si>
  <si>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</si>
  <si>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</si>
  <si>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</si>
  <si>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</si>
  <si>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</si>
  <si>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</si>
  <si>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</si>
  <si>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</si>
  <si>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</si>
  <si>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</si>
  <si>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</si>
  <si>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</si>
  <si>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</si>
  <si>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</si>
  <si>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</si>
  <si>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</si>
  <si>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</si>
  <si>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</si>
  <si>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</si>
  <si>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</si>
  <si>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</si>
  <si>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</si>
  <si>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</si>
  <si>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</si>
  <si>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</si>
  <si>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</si>
  <si>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</si>
  <si>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</si>
  <si>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</si>
  <si>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</si>
  <si>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</si>
  <si>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</si>
  <si>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</si>
  <si>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</si>
  <si>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</si>
  <si>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</si>
  <si>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</si>
  <si>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</si>
  <si>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</si>
  <si>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</si>
  <si>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</si>
  <si>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</si>
  <si>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</si>
  <si>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</si>
  <si>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</si>
  <si>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</si>
  <si>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</si>
  <si>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</si>
  <si>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</si>
  <si>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</si>
  <si>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</si>
  <si>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</si>
  <si>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</si>
  <si>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</si>
  <si>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</si>
  <si>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</si>
  <si>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</si>
  <si>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</si>
  <si>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</si>
  <si>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</si>
  <si>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</si>
  <si>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</si>
  <si>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</si>
  <si>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</si>
  <si>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</si>
  <si>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</si>
  <si>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</si>
  <si>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</si>
  <si>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</si>
  <si>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</si>
  <si>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</si>
  <si>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</si>
  <si>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</si>
  <si>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</si>
  <si>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</si>
  <si>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</si>
  <si>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</si>
  <si>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</si>
  <si>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</si>
  <si>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</si>
  <si>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</si>
  <si>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</si>
  <si>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</si>
  <si>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</si>
  <si>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</si>
  <si>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</si>
  <si>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</si>
  <si>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</si>
  <si>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</si>
  <si>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</si>
  <si>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</si>
  <si>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</si>
  <si>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</si>
  <si>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</si>
  <si>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</si>
  <si>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</si>
  <si>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</si>
  <si>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</si>
  <si>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</si>
  <si>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</si>
  <si>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</si>
  <si>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</si>
  <si>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</si>
  <si>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</si>
  <si>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</si>
  <si>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</si>
  <si>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</si>
  <si>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</si>
  <si>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</si>
  <si>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</si>
  <si>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</si>
  <si>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</si>
  <si>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</si>
  <si>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</si>
  <si>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</si>
  <si>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</si>
  <si>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</si>
  <si>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</si>
  <si>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</si>
  <si>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</si>
  <si>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</si>
  <si>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</si>
  <si>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</si>
  <si>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</si>
  <si>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</si>
  <si>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</si>
  <si>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</si>
  <si>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</si>
  <si>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</si>
  <si>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</si>
  <si>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</si>
  <si>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</si>
  <si>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</si>
  <si>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</si>
  <si>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</si>
  <si>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</si>
  <si>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</si>
  <si>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</si>
  <si>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</si>
  <si>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</si>
  <si>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</si>
  <si>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</si>
  <si>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</si>
  <si>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</si>
  <si>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</si>
  <si>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</si>
  <si>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</si>
  <si>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</si>
  <si>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</si>
  <si>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</si>
  <si>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</si>
  <si>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</si>
  <si>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</si>
  <si>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</si>
  <si>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</si>
  <si>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</si>
  <si>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</si>
  <si>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</si>
  <si>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</si>
  <si>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</si>
  <si>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</si>
  <si>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</si>
  <si>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</si>
  <si>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</si>
  <si>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</si>
  <si>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</si>
  <si>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</si>
  <si>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</si>
  <si>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</si>
  <si>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</si>
  <si>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</si>
  <si>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</si>
  <si>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</si>
  <si>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</si>
  <si>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</si>
  <si>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</si>
  <si>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</si>
  <si>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</si>
  <si>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</si>
  <si>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</si>
  <si>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</si>
  <si>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</si>
  <si>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</si>
  <si>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</si>
  <si>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</si>
  <si>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</si>
  <si>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</si>
  <si>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</si>
  <si>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</si>
  <si>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</si>
  <si>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</si>
  <si>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</si>
  <si>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</si>
  <si>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</si>
  <si>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</si>
  <si>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</si>
  <si>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</si>
  <si>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</si>
  <si>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</si>
  <si>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</si>
  <si>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</si>
  <si>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</si>
  <si>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</si>
  <si>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</si>
  <si>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</si>
  <si>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</si>
  <si>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</si>
  <si>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</si>
  <si>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</si>
  <si>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</si>
  <si>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</si>
  <si>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</si>
  <si>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</si>
  <si>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</si>
  <si>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</si>
  <si>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</si>
  <si>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</si>
  <si>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</si>
  <si>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</si>
  <si>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</si>
  <si>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</si>
  <si>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</si>
  <si>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</si>
  <si>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</si>
  <si>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</si>
  <si>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</si>
  <si>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</si>
  <si>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</si>
  <si>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</si>
  <si>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</si>
  <si>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</si>
  <si>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</si>
  <si>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</si>
  <si>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</si>
  <si>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</si>
  <si>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</si>
  <si>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</si>
  <si>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</si>
  <si>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</si>
  <si>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</si>
  <si>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</si>
  <si>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</si>
  <si>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</si>
  <si>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</si>
  <si>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</si>
  <si>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</si>
  <si>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</si>
  <si>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</si>
  <si>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</si>
  <si>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</si>
  <si>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</si>
  <si>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</si>
  <si>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</si>
  <si>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</si>
  <si>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</si>
  <si>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</si>
  <si>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</si>
  <si>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</si>
  <si>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</si>
  <si>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</si>
  <si>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</si>
  <si>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</si>
  <si>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</si>
  <si>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</si>
  <si>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</si>
  <si>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</si>
  <si>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</si>
  <si>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</si>
  <si>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</si>
  <si>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</si>
  <si>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</si>
  <si>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</si>
  <si>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</si>
  <si>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</si>
  <si>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</si>
  <si>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</si>
  <si>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</si>
  <si>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</si>
  <si>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</si>
  <si>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</si>
  <si>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</si>
  <si>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</si>
  <si>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</si>
  <si>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</si>
  <si>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</si>
  <si>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</si>
  <si>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</si>
  <si>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</si>
  <si>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</si>
  <si>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</si>
  <si>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</si>
  <si>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</si>
  <si>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</si>
  <si>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</si>
  <si>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</si>
  <si>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</si>
  <si>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</si>
  <si>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</si>
  <si>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</si>
  <si>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</si>
  <si>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</si>
  <si>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</si>
  <si>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</si>
  <si>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</si>
  <si>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</si>
  <si>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</si>
  <si>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</si>
  <si>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</si>
  <si>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</si>
  <si>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</si>
  <si>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</si>
  <si>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</si>
  <si>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</si>
  <si>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</si>
  <si>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</si>
  <si>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</si>
  <si>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</si>
  <si>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</si>
  <si>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</si>
  <si>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</si>
  <si>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</si>
  <si>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</si>
  <si>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</si>
  <si>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</si>
  <si>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</si>
  <si>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</si>
  <si>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</si>
  <si>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</si>
  <si>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</si>
  <si>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</si>
  <si>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</si>
  <si>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</si>
  <si>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</si>
  <si>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</si>
  <si>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</si>
  <si>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</si>
  <si>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</si>
  <si>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</si>
  <si>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</si>
  <si>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</si>
  <si>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</si>
  <si>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</si>
  <si>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</si>
  <si>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</si>
  <si>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</si>
  <si>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</si>
  <si>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</si>
  <si>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</si>
  <si>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</si>
  <si>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</si>
  <si>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</si>
  <si>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</si>
  <si>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</si>
  <si>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</si>
  <si>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</si>
  <si>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</si>
  <si>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</si>
  <si>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</si>
  <si>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</si>
  <si>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</si>
  <si>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</si>
  <si>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</si>
  <si>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</si>
  <si>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</si>
  <si>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</si>
  <si>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</si>
  <si>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</si>
  <si>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</si>
  <si>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</si>
  <si>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</si>
  <si>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</si>
  <si>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</si>
  <si>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</si>
  <si>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</si>
  <si>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</si>
  <si>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</si>
  <si>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</si>
  <si>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</si>
  <si>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</si>
  <si>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</si>
  <si>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</si>
  <si>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</si>
  <si>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</si>
  <si>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</si>
  <si>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</si>
  <si>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</si>
  <si>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</si>
  <si>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</si>
  <si>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</si>
  <si>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</si>
  <si>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</si>
  <si>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</si>
  <si>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</si>
  <si>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</si>
  <si>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</si>
  <si>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</si>
  <si>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</si>
  <si>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</si>
  <si>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</si>
  <si>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</si>
  <si>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</si>
  <si>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</si>
  <si>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</si>
  <si>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</si>
  <si>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</si>
  <si>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</si>
  <si>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</si>
  <si>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</si>
  <si>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</si>
  <si>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</si>
  <si>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</si>
  <si>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</si>
  <si>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</si>
  <si>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</si>
  <si>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</si>
  <si>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</si>
  <si>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</si>
  <si>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</si>
  <si>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</si>
  <si>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</si>
  <si>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</si>
  <si>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</si>
  <si>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</si>
  <si>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</si>
  <si>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</si>
  <si>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</si>
  <si>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</si>
  <si>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</si>
  <si>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</si>
  <si>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</si>
  <si>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</si>
  <si>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</si>
  <si>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</si>
  <si>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</si>
  <si>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</si>
  <si>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</si>
  <si>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</si>
  <si>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</si>
  <si>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</si>
  <si>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</si>
  <si>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</si>
  <si>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</si>
  <si>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</si>
  <si>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</si>
  <si>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</si>
  <si>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</si>
  <si>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</si>
  <si>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</si>
  <si>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</si>
  <si>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</si>
  <si>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</si>
  <si>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</si>
  <si>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</si>
  <si>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</si>
  <si>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</si>
  <si>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</si>
  <si>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</si>
  <si>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</si>
  <si>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</si>
  <si>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</si>
  <si>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</si>
  <si>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</si>
  <si>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</si>
  <si>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</si>
  <si>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</si>
  <si>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</si>
  <si>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</si>
  <si>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</si>
  <si>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</si>
  <si>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</si>
  <si>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</si>
  <si>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</si>
  <si>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</si>
  <si>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</si>
  <si>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</si>
  <si>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</si>
  <si>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</si>
  <si>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</si>
  <si>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</si>
  <si>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</si>
  <si>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</si>
  <si>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</si>
  <si>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</si>
  <si>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</si>
  <si>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</si>
  <si>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</si>
  <si>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</si>
  <si>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</si>
  <si>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</si>
  <si>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</si>
  <si>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</si>
  <si>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</si>
  <si>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</si>
  <si>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</si>
  <si>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</si>
  <si>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</si>
  <si>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</si>
  <si>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</si>
  <si>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</si>
  <si>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</si>
  <si>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</si>
  <si>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</si>
  <si>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</si>
  <si>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</si>
  <si>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</si>
  <si>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</si>
  <si>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</si>
  <si>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</si>
  <si>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</si>
  <si>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</si>
  <si>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</si>
  <si>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</si>
  <si>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</si>
  <si>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</si>
  <si>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</si>
  <si>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</si>
  <si>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</si>
  <si>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</si>
  <si>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</si>
  <si>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</si>
  <si>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</si>
  <si>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</si>
  <si>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</si>
  <si>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</si>
  <si>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</si>
  <si>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</si>
  <si>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</si>
  <si>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</si>
  <si>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</si>
  <si>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</si>
  <si>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</si>
  <si>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</si>
  <si>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</si>
  <si>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</si>
  <si>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</si>
  <si>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</si>
  <si>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</si>
  <si>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</si>
  <si>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</si>
  <si>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</si>
  <si>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</si>
  <si>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</si>
  <si>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</si>
  <si>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</si>
  <si>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</si>
  <si>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</si>
  <si>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</si>
  <si>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</si>
  <si>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</si>
  <si>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</si>
  <si>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</si>
  <si>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</si>
  <si>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</si>
  <si>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</si>
  <si>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</si>
  <si>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</si>
  <si>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</si>
  <si>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</si>
  <si>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</si>
  <si>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</si>
  <si>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</si>
  <si>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</si>
  <si>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</si>
  <si>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</si>
  <si>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</si>
  <si>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</si>
  <si>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</si>
  <si>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</si>
  <si>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</si>
  <si>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</si>
  <si>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</si>
  <si>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</si>
  <si>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</si>
  <si>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</si>
  <si>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</si>
  <si>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</si>
  <si>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</si>
  <si>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</si>
  <si>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</si>
  <si>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</si>
  <si>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</si>
  <si>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</si>
  <si>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</si>
  <si>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</si>
  <si>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</si>
  <si>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</si>
  <si>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</si>
  <si>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</si>
  <si>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</si>
  <si>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</si>
  <si>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</si>
  <si>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</si>
  <si>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</si>
  <si>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</si>
  <si>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</si>
  <si>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</si>
  <si>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</si>
  <si>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</si>
  <si>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</si>
  <si>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</si>
  <si>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</si>
  <si>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</si>
  <si>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</si>
  <si>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</si>
  <si>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</si>
  <si>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</si>
  <si>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</si>
  <si>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</si>
  <si>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</si>
  <si>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</si>
  <si>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</si>
  <si>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</si>
  <si>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</si>
  <si>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</si>
  <si>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</si>
  <si>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</si>
  <si>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</si>
  <si>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</si>
  <si>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</si>
  <si>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</si>
  <si>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</si>
  <si>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</si>
  <si>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</si>
  <si>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</si>
  <si>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</si>
  <si>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</si>
  <si>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</si>
  <si>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</si>
  <si>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</si>
  <si>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</si>
  <si>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</si>
  <si>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</si>
  <si>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</si>
  <si>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</si>
  <si>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</si>
  <si>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</si>
  <si>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</si>
  <si>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</si>
  <si>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</si>
  <si>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</si>
  <si>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</si>
  <si>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</si>
  <si>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</si>
  <si>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</si>
  <si>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</si>
  <si>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</si>
  <si>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</si>
  <si>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</si>
  <si>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</si>
  <si>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</si>
  <si>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</si>
  <si>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</si>
  <si>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</si>
  <si>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</si>
  <si>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</si>
  <si>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</si>
  <si>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</si>
  <si>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</si>
  <si>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</si>
  <si>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</si>
  <si>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</si>
  <si>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</si>
  <si>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</si>
  <si>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</si>
  <si>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</si>
  <si>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</si>
  <si>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</si>
  <si>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</si>
  <si>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</si>
  <si>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</si>
  <si>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</si>
  <si>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</si>
  <si>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</si>
  <si>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</si>
  <si>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</si>
  <si>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</si>
  <si>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</si>
  <si>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</si>
  <si>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</si>
  <si>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</si>
  <si>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</si>
  <si>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</si>
  <si>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</si>
  <si>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</si>
  <si>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</si>
  <si>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</si>
  <si>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</si>
  <si>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</si>
  <si>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</si>
  <si>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</si>
  <si>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</si>
  <si>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</si>
  <si>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</si>
  <si>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</si>
  <si>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</si>
  <si>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</si>
  <si>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</si>
  <si>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</si>
  <si>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</si>
  <si>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</si>
  <si>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</si>
  <si>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</si>
  <si>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</si>
  <si>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</si>
  <si>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</si>
  <si>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</si>
  <si>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</si>
  <si>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</si>
  <si>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</si>
  <si>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</si>
  <si>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</si>
  <si>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</si>
  <si>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</si>
  <si>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</si>
  <si>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</si>
  <si>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</si>
  <si>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</si>
  <si>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</si>
  <si>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</si>
  <si>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</si>
  <si>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</si>
  <si>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</si>
  <si>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</si>
  <si>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</si>
  <si>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</si>
  <si>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</si>
  <si>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</si>
  <si>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</si>
  <si>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</si>
  <si>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</si>
  <si>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</si>
  <si>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</si>
  <si>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</si>
  <si>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</si>
  <si>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</si>
  <si>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</si>
  <si>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</si>
  <si>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</si>
  <si>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</si>
  <si>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</si>
  <si>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</si>
  <si>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</si>
  <si>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</si>
  <si>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</si>
  <si>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</si>
  <si>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</si>
  <si>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</si>
  <si>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</si>
  <si>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</si>
  <si>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</si>
  <si>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</si>
  <si>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</si>
  <si>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</si>
  <si>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</si>
  <si>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</si>
  <si>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</si>
  <si>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</si>
  <si>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</si>
  <si>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</si>
  <si>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</si>
  <si>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</si>
  <si>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</si>
  <si>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</si>
  <si>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</si>
  <si>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</si>
  <si>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</si>
  <si>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</si>
  <si>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</si>
  <si>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</si>
  <si>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</si>
  <si>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</si>
  <si>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</si>
  <si>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</si>
  <si>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</si>
  <si>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</si>
  <si>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</si>
  <si>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</si>
  <si>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</si>
  <si>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</si>
  <si>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</si>
  <si>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</si>
  <si>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</si>
  <si>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</si>
  <si>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</si>
  <si>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</si>
  <si>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</si>
  <si>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</si>
  <si>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</si>
  <si>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</si>
  <si>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</si>
  <si>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</si>
  <si>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</si>
  <si>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</si>
  <si>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</si>
  <si>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</si>
  <si>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</si>
  <si>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</si>
  <si>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</si>
  <si>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</si>
  <si>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</si>
  <si>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</si>
  <si>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</si>
  <si>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</si>
  <si>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</si>
  <si>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</si>
  <si>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</si>
  <si>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</si>
  <si>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</si>
  <si>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</si>
  <si>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</si>
  <si>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</si>
  <si>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</si>
  <si>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</si>
  <si>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</si>
  <si>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</si>
  <si>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</si>
  <si>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</si>
  <si>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</si>
  <si>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</si>
  <si>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</si>
  <si>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</si>
  <si>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</si>
  <si>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</si>
  <si>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</si>
  <si>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</si>
  <si>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</si>
  <si>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</si>
  <si>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</si>
  <si>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</si>
  <si>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</si>
  <si>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</si>
  <si>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</si>
  <si>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</si>
  <si>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</si>
  <si>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</si>
  <si>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</si>
  <si>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</si>
  <si>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</si>
  <si>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</si>
  <si>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</si>
  <si>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</si>
  <si>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</si>
  <si>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</si>
  <si>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</si>
  <si>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</si>
  <si>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</si>
  <si>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</si>
  <si>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</si>
  <si>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</si>
  <si>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</si>
  <si>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</si>
  <si>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</si>
  <si>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</si>
  <si>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</si>
  <si>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</si>
  <si>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</si>
  <si>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</si>
  <si>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</si>
  <si>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</si>
  <si>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</si>
  <si>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</si>
  <si>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</si>
  <si>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</si>
  <si>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</si>
  <si>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</si>
  <si>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</si>
  <si>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</si>
  <si>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</si>
  <si>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</si>
  <si>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</si>
  <si>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</si>
  <si>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</si>
  <si>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</si>
  <si>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</si>
  <si>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</si>
  <si>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</si>
  <si>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</si>
  <si>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</si>
  <si>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</si>
  <si>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</si>
  <si>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</si>
  <si>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</si>
  <si>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</si>
  <si>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</si>
  <si>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</si>
  <si>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</si>
  <si>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</si>
  <si>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</si>
  <si>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</si>
  <si>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</si>
  <si>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</si>
  <si>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</si>
  <si>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</si>
  <si>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</si>
  <si>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</si>
  <si>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</si>
  <si>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</si>
  <si>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</si>
  <si>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</si>
  <si>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</si>
  <si>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</si>
  <si>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</si>
  <si>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</si>
  <si>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</si>
  <si>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</si>
  <si>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</si>
  <si>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</si>
  <si>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</si>
  <si>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</si>
  <si>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</si>
  <si>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</si>
  <si>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</si>
  <si>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</si>
  <si>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</si>
  <si>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</si>
  <si>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</si>
  <si>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</si>
  <si>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</si>
  <si>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</si>
  <si>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</si>
  <si>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</si>
  <si>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</si>
  <si>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</si>
  <si>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</si>
  <si>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</si>
  <si>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</si>
  <si>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</si>
  <si>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</si>
  <si>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</si>
  <si>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</si>
  <si>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</si>
  <si>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</si>
  <si>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</si>
  <si>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</si>
  <si>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</si>
  <si>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</si>
  <si>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</si>
  <si>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</si>
  <si>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</si>
  <si>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</si>
  <si>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</si>
  <si>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</si>
  <si>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</si>
  <si>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</si>
  <si>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</si>
  <si>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</si>
  <si>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</si>
  <si>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</si>
  <si>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</si>
  <si>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</si>
  <si>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</si>
  <si>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</si>
  <si>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</si>
  <si>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</si>
  <si>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</si>
  <si>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</si>
  <si>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</si>
  <si>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</si>
  <si>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</si>
  <si>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</si>
  <si>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</si>
  <si>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</si>
  <si>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</si>
  <si>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</si>
  <si>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</si>
  <si>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</si>
  <si>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</si>
  <si>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</si>
  <si>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</si>
  <si>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</si>
  <si>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</si>
  <si>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</si>
  <si>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</si>
  <si>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</si>
  <si>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</si>
  <si>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</si>
  <si>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</si>
  <si>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</si>
  <si>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</si>
  <si>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</si>
  <si>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</si>
  <si>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Soudronic-Schrotte</t>
  </si>
  <si>
    <t>smelter not listed</t>
  </si>
  <si>
    <t>Substitionsmaterial</t>
  </si>
  <si>
    <t>STANNOL GmbH &amp; Co. KG</t>
  </si>
  <si>
    <t>DUNS 319872305</t>
  </si>
  <si>
    <t>Haberstr. 24, 42551 Velbert, Germany</t>
  </si>
  <si>
    <t>Claudio Sündermann</t>
  </si>
  <si>
    <t>claudio.suendermann@stannol.de</t>
  </si>
  <si>
    <t>0049 2051 3120 143</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</si>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</sst>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88">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3">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88">
    <cellStyle name="20 % - Akzent1" xfId="687" builtinId="30" customBuiltin="1"/>
    <cellStyle name="20 % - Akzent1 2" xfId="1152" xr:uid="{77664498-C744-4740-BC28-2D3F2BCDFAD3}"/>
    <cellStyle name="20 % - Akzent2" xfId="691" builtinId="34" customBuiltin="1"/>
    <cellStyle name="20 % - Akzent2 2" xfId="1155" xr:uid="{1BD97357-0B1D-416B-9D5E-955F620EB9E6}"/>
    <cellStyle name="20 % - Akzent3" xfId="695" builtinId="38" customBuiltin="1"/>
    <cellStyle name="20 % - Akzent3 2" xfId="1158" xr:uid="{9FF0190C-AEEA-462B-BDD4-E0164D256888}"/>
    <cellStyle name="20 % - Akzent4" xfId="699" builtinId="42" customBuiltin="1"/>
    <cellStyle name="20 % - Akzent4 2" xfId="1161" xr:uid="{43C3D632-6956-4361-A51A-2786EFECEACF}"/>
    <cellStyle name="20 % - Akzent5" xfId="703" builtinId="46" customBuiltin="1"/>
    <cellStyle name="20 % - Akzent5 2" xfId="1164" xr:uid="{345810D6-6FBC-4FE4-B597-34FD931A0FF9}"/>
    <cellStyle name="20 % - Akzent6" xfId="707" builtinId="50" customBuiltin="1"/>
    <cellStyle name="20 % - Akzent6 2" xfId="1167" xr:uid="{E819BCAE-5AFC-4CC3-A784-D7561CDD96D0}"/>
    <cellStyle name="20% - Accent1 2" xfId="6" xr:uid="{00000000-0005-0000-0000-000001000000}"/>
    <cellStyle name="20% - Accent1 2 2" xfId="596" xr:uid="{00000000-0005-0000-0000-000002000000}"/>
    <cellStyle name="20% - Accent1 2 2 2" xfId="759" xr:uid="{D356F903-729F-4A03-B7AF-8F7DFF12755A}"/>
    <cellStyle name="20% - Accent1 2 2 2 2" xfId="1219" xr:uid="{6CB0FC8C-4E10-436A-959D-F51F505C39D5}"/>
    <cellStyle name="20% - Accent1 2 2 3" xfId="1105" xr:uid="{F13374A5-BB35-48AA-8E1C-3D59038BEF3D}"/>
    <cellStyle name="20% - Accent1 2 3" xfId="712" xr:uid="{EDF434F6-97A8-4C97-92EF-01B4CD7E3E3F}"/>
    <cellStyle name="20% - Accent1 2 3 2" xfId="1172" xr:uid="{2A6BBE2D-2043-409F-A660-ACCAF77A7EEC}"/>
    <cellStyle name="20% - Accent1 2 4" xfId="833" xr:uid="{DB7DAFCC-46DD-40A0-A9A2-CD0BADA5BC20}"/>
    <cellStyle name="20% - Accent1 3" xfId="806" xr:uid="{E07D2041-971E-4110-B638-511848290013}"/>
    <cellStyle name="20% - Accent1 3 2" xfId="1266" xr:uid="{A0442B91-E95E-4CD8-ADBF-703911A37745}"/>
    <cellStyle name="20% - Accent2 2" xfId="7" xr:uid="{00000000-0005-0000-0000-000004000000}"/>
    <cellStyle name="20% - Accent2 2 2" xfId="597" xr:uid="{00000000-0005-0000-0000-000005000000}"/>
    <cellStyle name="20% - Accent2 2 2 2" xfId="760" xr:uid="{F2C4FB1A-0961-479D-B12C-92AFEAA5DA7F}"/>
    <cellStyle name="20% - Accent2 2 2 2 2" xfId="1220" xr:uid="{7F78FDDB-3BCB-4E6E-9B6B-4D141324ABD2}"/>
    <cellStyle name="20% - Accent2 2 2 3" xfId="1106" xr:uid="{D0979C38-D076-4CA4-A5F9-A3EBDBADD8FF}"/>
    <cellStyle name="20% - Accent2 2 3" xfId="713" xr:uid="{726E0599-9AC6-4E76-AACC-0FD8436401F4}"/>
    <cellStyle name="20% - Accent2 2 3 2" xfId="1173" xr:uid="{90CC631A-3BD4-448E-8318-3D24AC4AB761}"/>
    <cellStyle name="20% - Accent2 2 4" xfId="834" xr:uid="{620ADF24-2BB0-4E0E-B8DE-BEFF223FFCE1}"/>
    <cellStyle name="20% - Accent2 3" xfId="809" xr:uid="{064AEAAD-AF5C-48B4-ADC6-532BE41941B6}"/>
    <cellStyle name="20% - Accent2 3 2" xfId="1269" xr:uid="{8098088C-E3BC-4A3A-97C6-E530BC4C8D64}"/>
    <cellStyle name="20% - Accent3 2" xfId="8" xr:uid="{00000000-0005-0000-0000-000007000000}"/>
    <cellStyle name="20% - Accent3 2 2" xfId="598" xr:uid="{00000000-0005-0000-0000-000008000000}"/>
    <cellStyle name="20% - Accent3 2 2 2" xfId="761" xr:uid="{F5B2A5C6-D247-47BE-86EA-F650808C74C7}"/>
    <cellStyle name="20% - Accent3 2 2 2 2" xfId="1221" xr:uid="{FF464D0A-5507-46FD-BBDF-777803DC973E}"/>
    <cellStyle name="20% - Accent3 2 2 3" xfId="1107" xr:uid="{854260A0-786F-4064-86F0-38ECD205C1E3}"/>
    <cellStyle name="20% - Accent3 2 3" xfId="714" xr:uid="{4812A7A9-4CB1-4A98-8F71-CA5406E00B29}"/>
    <cellStyle name="20% - Accent3 2 3 2" xfId="1174" xr:uid="{2C236784-3550-4CDE-AB68-8E245A10C616}"/>
    <cellStyle name="20% - Accent3 2 4" xfId="835" xr:uid="{EF18B356-EC06-4320-8B98-973431039577}"/>
    <cellStyle name="20% - Accent3 3" xfId="812" xr:uid="{76300C5A-1301-4645-AD34-EEB765A6F950}"/>
    <cellStyle name="20% - Accent3 3 2" xfId="1272" xr:uid="{8B0D20BE-F45B-4242-BCF1-01573280806E}"/>
    <cellStyle name="20% - Accent4 2" xfId="9" xr:uid="{00000000-0005-0000-0000-00000A000000}"/>
    <cellStyle name="20% - Accent4 2 2" xfId="599" xr:uid="{00000000-0005-0000-0000-00000B000000}"/>
    <cellStyle name="20% - Accent4 2 2 2" xfId="762" xr:uid="{AEAE4347-0C6C-4EA8-9280-F35F255890D5}"/>
    <cellStyle name="20% - Accent4 2 2 2 2" xfId="1222" xr:uid="{7E5CD883-C886-4195-8DF6-19EC07D50663}"/>
    <cellStyle name="20% - Accent4 2 2 3" xfId="1108" xr:uid="{428D22AA-22B7-4098-B156-FE9952E295D6}"/>
    <cellStyle name="20% - Accent4 2 3" xfId="715" xr:uid="{3383621A-942D-46EE-B973-A3B99EE61AB1}"/>
    <cellStyle name="20% - Accent4 2 3 2" xfId="1175" xr:uid="{37D9F1A4-D23F-425B-AE3D-32DB5CF0254C}"/>
    <cellStyle name="20% - Accent4 2 4" xfId="836" xr:uid="{028123C1-FD92-48B9-9DBA-541A4FD0FDA2}"/>
    <cellStyle name="20% - Accent4 3" xfId="815" xr:uid="{EA736B35-E7F4-47B9-9143-A10AFFEBE522}"/>
    <cellStyle name="20% - Accent4 3 2" xfId="1275" xr:uid="{07B93E47-5B4F-41DE-A4E6-C543651B3E51}"/>
    <cellStyle name="20% - Accent5 2" xfId="10" xr:uid="{00000000-0005-0000-0000-00000D000000}"/>
    <cellStyle name="20% - Accent5 2 2" xfId="600" xr:uid="{00000000-0005-0000-0000-00000E000000}"/>
    <cellStyle name="20% - Accent5 2 2 2" xfId="763" xr:uid="{9F14E33C-53F8-45BD-A1A7-2DA5A30C23C3}"/>
    <cellStyle name="20% - Accent5 2 2 2 2" xfId="1223" xr:uid="{A9AE4096-E557-4288-A8A6-8AC5EFB66638}"/>
    <cellStyle name="20% - Accent5 2 2 3" xfId="1109" xr:uid="{E4A3A1B5-79BF-456A-AE7E-6F4325ED01FE}"/>
    <cellStyle name="20% - Accent5 2 3" xfId="716" xr:uid="{F2773E4A-67B7-442F-AE3C-6D1FD8110717}"/>
    <cellStyle name="20% - Accent5 2 3 2" xfId="1176" xr:uid="{9C7954BA-7F44-4D29-9438-1CC532A1D994}"/>
    <cellStyle name="20% - Accent5 2 4" xfId="837" xr:uid="{2343DDFC-A318-4DBD-887D-A3D75F75CBD8}"/>
    <cellStyle name="20% - Accent5 3" xfId="818" xr:uid="{C358461C-75FF-4C68-90E9-889F2DA229E0}"/>
    <cellStyle name="20% - Accent5 3 2" xfId="1278" xr:uid="{64DECE64-E51A-45AC-ACA7-211D22A39927}"/>
    <cellStyle name="20% - Accent6 2" xfId="11" xr:uid="{00000000-0005-0000-0000-000010000000}"/>
    <cellStyle name="20% - Accent6 2 2" xfId="601" xr:uid="{00000000-0005-0000-0000-000011000000}"/>
    <cellStyle name="20% - Accent6 2 2 2" xfId="764" xr:uid="{BC0655AD-09D2-4AEC-BB73-5CD6BB5A20AA}"/>
    <cellStyle name="20% - Accent6 2 2 2 2" xfId="1224" xr:uid="{EEEEB511-CB5E-4EB5-95CB-57AD881BAECA}"/>
    <cellStyle name="20% - Accent6 2 2 3" xfId="1110" xr:uid="{993522AF-363B-48B7-977D-DDA6DD00FBCE}"/>
    <cellStyle name="20% - Accent6 2 3" xfId="717" xr:uid="{246579D6-BF2F-40A9-A18D-259D2CE46A13}"/>
    <cellStyle name="20% - Accent6 2 3 2" xfId="1177" xr:uid="{9A722CD2-C408-4F1B-910E-BC4A417F2B82}"/>
    <cellStyle name="20% - Accent6 2 4" xfId="838" xr:uid="{96E1B718-0595-4107-9027-F9486A439425}"/>
    <cellStyle name="20% - Accent6 3" xfId="821" xr:uid="{E1CCD2C7-AB9D-4DCA-9D39-BA3D6F3F9C1E}"/>
    <cellStyle name="20% - Accent6 3 2" xfId="1281" xr:uid="{7E65A454-CA72-48C0-A033-5BED8D0F081F}"/>
    <cellStyle name="40 % - Akzent1" xfId="688" builtinId="31" customBuiltin="1"/>
    <cellStyle name="40 % - Akzent1 2" xfId="1153" xr:uid="{887EDA61-B3A9-4965-8A25-099550705167}"/>
    <cellStyle name="40 % - Akzent2" xfId="692" builtinId="35" customBuiltin="1"/>
    <cellStyle name="40 % - Akzent2 2" xfId="1156" xr:uid="{40C27D7A-967C-40E0-BA48-06C2298DF6D2}"/>
    <cellStyle name="40 % - Akzent3" xfId="696" builtinId="39" customBuiltin="1"/>
    <cellStyle name="40 % - Akzent3 2" xfId="1159" xr:uid="{15AE0D6D-AE0D-4E3B-AE48-717BFB6612AA}"/>
    <cellStyle name="40 % - Akzent4" xfId="700" builtinId="43" customBuiltin="1"/>
    <cellStyle name="40 % - Akzent4 2" xfId="1162" xr:uid="{114626D6-273C-4ED2-B349-EBA31BE5ED69}"/>
    <cellStyle name="40 % - Akzent5" xfId="704" builtinId="47" customBuiltin="1"/>
    <cellStyle name="40 % - Akzent5 2" xfId="1165" xr:uid="{ADC3E3C7-6837-452E-B0DE-83E6E82A311C}"/>
    <cellStyle name="40 % - Akzent6" xfId="708" builtinId="51" customBuiltin="1"/>
    <cellStyle name="40 % - Akzent6 2" xfId="1168" xr:uid="{76CD0122-4182-4720-9246-966492384171}"/>
    <cellStyle name="40% - Accent1 2" xfId="12" xr:uid="{00000000-0005-0000-0000-000013000000}"/>
    <cellStyle name="40% - Accent1 2 2" xfId="602" xr:uid="{00000000-0005-0000-0000-000014000000}"/>
    <cellStyle name="40% - Accent1 2 2 2" xfId="765" xr:uid="{E68DE563-8836-41E4-B953-E15BF336452F}"/>
    <cellStyle name="40% - Accent1 2 2 2 2" xfId="1225" xr:uid="{2350A5CF-7D75-49C3-89D5-6127FEEE78E6}"/>
    <cellStyle name="40% - Accent1 2 2 3" xfId="1111" xr:uid="{936CA9E9-3CD5-4DA5-B401-8E727725CC4B}"/>
    <cellStyle name="40% - Accent1 2 3" xfId="718" xr:uid="{7602192E-A940-4E7B-8C05-4172C15DC192}"/>
    <cellStyle name="40% - Accent1 2 3 2" xfId="1178" xr:uid="{355D40B7-8C65-442C-841A-0C887C9206F2}"/>
    <cellStyle name="40% - Accent1 2 4" xfId="839" xr:uid="{9B85AD4E-531F-480B-9390-8027469C376A}"/>
    <cellStyle name="40% - Accent1 3" xfId="807" xr:uid="{E712ACEB-5301-49DB-B2E6-5B16ADCBC359}"/>
    <cellStyle name="40% - Accent1 3 2" xfId="1267" xr:uid="{854FD9C4-704B-4AC9-A804-064829319AE3}"/>
    <cellStyle name="40% - Accent2 2" xfId="13" xr:uid="{00000000-0005-0000-0000-000016000000}"/>
    <cellStyle name="40% - Accent2 2 2" xfId="603" xr:uid="{00000000-0005-0000-0000-000017000000}"/>
    <cellStyle name="40% - Accent2 2 2 2" xfId="766" xr:uid="{57D92524-751A-44EE-976F-17B605EBEB0E}"/>
    <cellStyle name="40% - Accent2 2 2 2 2" xfId="1226" xr:uid="{9587DDCC-426D-4536-9334-CA9545D38345}"/>
    <cellStyle name="40% - Accent2 2 2 3" xfId="1112" xr:uid="{7CB7A613-004B-41A2-B2EC-60D7643000E5}"/>
    <cellStyle name="40% - Accent2 2 3" xfId="719" xr:uid="{ECC936C5-7CFA-4470-85B4-A16CA076444D}"/>
    <cellStyle name="40% - Accent2 2 3 2" xfId="1179" xr:uid="{CC7E8CAF-4A1E-4B13-ABF3-B39707F12635}"/>
    <cellStyle name="40% - Accent2 2 4" xfId="840" xr:uid="{F1DC2250-C348-4FF9-956D-28CA0D6243EF}"/>
    <cellStyle name="40% - Accent2 3" xfId="810" xr:uid="{2E3EE7B5-111B-4405-BD2E-CC001B4530AA}"/>
    <cellStyle name="40% - Accent2 3 2" xfId="1270" xr:uid="{644C2CB2-7E1D-4EB4-9B8C-EAABBECEE3A0}"/>
    <cellStyle name="40% - Accent3 2" xfId="14" xr:uid="{00000000-0005-0000-0000-000019000000}"/>
    <cellStyle name="40% - Accent3 2 2" xfId="604" xr:uid="{00000000-0005-0000-0000-00001A000000}"/>
    <cellStyle name="40% - Accent3 2 2 2" xfId="767" xr:uid="{9FBA63F3-A35F-46A1-A0F1-15789AB19036}"/>
    <cellStyle name="40% - Accent3 2 2 2 2" xfId="1227" xr:uid="{B966C075-953D-4508-80FB-BCF45D2B2115}"/>
    <cellStyle name="40% - Accent3 2 2 3" xfId="1113" xr:uid="{9187B854-B920-440C-A803-FDA7F2F3395B}"/>
    <cellStyle name="40% - Accent3 2 3" xfId="720" xr:uid="{68A01960-68CB-4A65-8F2A-3555359514EE}"/>
    <cellStyle name="40% - Accent3 2 3 2" xfId="1180" xr:uid="{12513C0B-1D0D-4B0F-BD0B-1AFAED8C3ABA}"/>
    <cellStyle name="40% - Accent3 2 4" xfId="841" xr:uid="{9635BD53-05A6-46E8-A0EF-F84C67852A4E}"/>
    <cellStyle name="40% - Accent3 3" xfId="813" xr:uid="{B98B3D0F-C9EF-4904-8320-2E3FDB09ABA0}"/>
    <cellStyle name="40% - Accent3 3 2" xfId="1273" xr:uid="{FF04DBF3-90B5-46A7-A5EB-3F80C4AAFA2D}"/>
    <cellStyle name="40% - Accent4 2" xfId="15" xr:uid="{00000000-0005-0000-0000-00001C000000}"/>
    <cellStyle name="40% - Accent4 2 2" xfId="605" xr:uid="{00000000-0005-0000-0000-00001D000000}"/>
    <cellStyle name="40% - Accent4 2 2 2" xfId="768" xr:uid="{D8D3D32E-1068-4C30-89D1-A6837006774C}"/>
    <cellStyle name="40% - Accent4 2 2 2 2" xfId="1228" xr:uid="{A195918C-17AE-464B-A4AC-4A6ADB6E93BE}"/>
    <cellStyle name="40% - Accent4 2 2 3" xfId="1114" xr:uid="{0F3421A1-BA46-4266-AF75-CFB96EB5E007}"/>
    <cellStyle name="40% - Accent4 2 3" xfId="721" xr:uid="{39398746-C281-41E1-8871-02ADCEB22D95}"/>
    <cellStyle name="40% - Accent4 2 3 2" xfId="1181" xr:uid="{B7C48127-F5D4-4EAE-9E5C-B1428B95B0DF}"/>
    <cellStyle name="40% - Accent4 2 4" xfId="842" xr:uid="{AC3C494B-1C20-41E7-89C0-2D91EEE6AA31}"/>
    <cellStyle name="40% - Accent4 3" xfId="816" xr:uid="{002D2F10-F915-45DE-902D-725C623ABAA8}"/>
    <cellStyle name="40% - Accent4 3 2" xfId="1276" xr:uid="{9ACC1EBD-DCC3-45AC-B774-C46C40D31ADD}"/>
    <cellStyle name="40% - Accent5 2" xfId="16" xr:uid="{00000000-0005-0000-0000-00001F000000}"/>
    <cellStyle name="40% - Accent5 2 2" xfId="606" xr:uid="{00000000-0005-0000-0000-000020000000}"/>
    <cellStyle name="40% - Accent5 2 2 2" xfId="769" xr:uid="{C550DE56-E397-4F23-8FF1-DD5779D7D2A8}"/>
    <cellStyle name="40% - Accent5 2 2 2 2" xfId="1229" xr:uid="{1A84AC34-3370-4C25-ABF1-2F5439CB52B1}"/>
    <cellStyle name="40% - Accent5 2 2 3" xfId="1115" xr:uid="{B1AD6D77-DA73-48E4-AB05-FA30C410CFD9}"/>
    <cellStyle name="40% - Accent5 2 3" xfId="722" xr:uid="{CA953F1E-E1A8-460D-AEB6-E09AF3BD1B57}"/>
    <cellStyle name="40% - Accent5 2 3 2" xfId="1182" xr:uid="{8DD4A7C9-252D-497F-BCD1-6544BEF22FF1}"/>
    <cellStyle name="40% - Accent5 2 4" xfId="843" xr:uid="{4D7C9C49-2043-4777-AC49-C2AA271C0FAC}"/>
    <cellStyle name="40% - Accent5 3" xfId="819" xr:uid="{B9076266-3995-42B0-935D-F96D917DF11C}"/>
    <cellStyle name="40% - Accent5 3 2" xfId="1279" xr:uid="{E6DBFF52-D179-4FE3-91C3-DBED3A41A4A4}"/>
    <cellStyle name="40% - Accent6 2" xfId="17" xr:uid="{00000000-0005-0000-0000-000022000000}"/>
    <cellStyle name="40% - Accent6 2 2" xfId="607" xr:uid="{00000000-0005-0000-0000-000023000000}"/>
    <cellStyle name="40% - Accent6 2 2 2" xfId="770" xr:uid="{4BA6DEEE-2B48-4CD2-9383-4C2471B20371}"/>
    <cellStyle name="40% - Accent6 2 2 2 2" xfId="1230" xr:uid="{E6D632EA-BD6A-490C-BC02-4E592A8F5588}"/>
    <cellStyle name="40% - Accent6 2 2 3" xfId="1116" xr:uid="{5B97C541-25CE-4EFA-95FB-A7521E4D5AC2}"/>
    <cellStyle name="40% - Accent6 2 3" xfId="723" xr:uid="{B6857997-485B-4538-90C6-5CB51162ACA4}"/>
    <cellStyle name="40% - Accent6 2 3 2" xfId="1183" xr:uid="{8E08AB66-D545-451A-AE27-EADB4559DE7F}"/>
    <cellStyle name="40% - Accent6 2 4" xfId="844" xr:uid="{88BE53C3-6F70-4E7B-A989-7BDCA4DBD13C}"/>
    <cellStyle name="40% - Accent6 3" xfId="822" xr:uid="{FA95F09F-3E91-4EB4-9DEC-F6F55103A9B7}"/>
    <cellStyle name="40% - Accent6 3 2" xfId="1282" xr:uid="{E646EFF5-2407-4ACB-9880-3813404C3A98}"/>
    <cellStyle name="60 % - Akzent1" xfId="689" builtinId="32" customBuiltin="1"/>
    <cellStyle name="60 % - Akzent1 2" xfId="1154" xr:uid="{6E702187-E5A2-4B80-9D3B-F37C5A9EE7C8}"/>
    <cellStyle name="60 % - Akzent2" xfId="693" builtinId="36" customBuiltin="1"/>
    <cellStyle name="60 % - Akzent2 2" xfId="1157" xr:uid="{D4970C2A-89DA-426F-B29B-DF2383BD78B8}"/>
    <cellStyle name="60 % - Akzent3" xfId="697" builtinId="40" customBuiltin="1"/>
    <cellStyle name="60 % - Akzent3 2" xfId="1160" xr:uid="{49962FD6-76E7-4A91-9AEF-96F25585741C}"/>
    <cellStyle name="60 % - Akzent4" xfId="701" builtinId="44" customBuiltin="1"/>
    <cellStyle name="60 % - Akzent4 2" xfId="1163" xr:uid="{337BC3BF-A4D1-4EF7-9092-55025DAB4B52}"/>
    <cellStyle name="60 % - Akzent5" xfId="705" builtinId="48" customBuiltin="1"/>
    <cellStyle name="60 % - Akzent5 2" xfId="1166" xr:uid="{F0821A5A-9B2D-4CC8-B0C2-A8A34F36DE87}"/>
    <cellStyle name="60 % - Akzent6" xfId="709" builtinId="52" customBuiltin="1"/>
    <cellStyle name="60 % - Akzent6 2" xfId="1169" xr:uid="{8F4FEDC2-2C54-4D50-9C2D-224FF10E3A63}"/>
    <cellStyle name="60% - Accent1 2" xfId="18" xr:uid="{00000000-0005-0000-0000-000025000000}"/>
    <cellStyle name="60% - Accent1 2 2" xfId="608" xr:uid="{00000000-0005-0000-0000-000026000000}"/>
    <cellStyle name="60% - Accent1 3" xfId="808" xr:uid="{B4F662A1-3A7E-4CD5-AFDB-1F205B5427FC}"/>
    <cellStyle name="60% - Accent1 3 2" xfId="1268" xr:uid="{9C86A756-97DC-4E89-A140-DFE9B60E662E}"/>
    <cellStyle name="60% - Accent2 2" xfId="19" xr:uid="{00000000-0005-0000-0000-000028000000}"/>
    <cellStyle name="60% - Accent2 2 2" xfId="609" xr:uid="{00000000-0005-0000-0000-000029000000}"/>
    <cellStyle name="60% - Accent2 3" xfId="811" xr:uid="{E57C1FBC-7353-4D32-8026-C8468A5B588E}"/>
    <cellStyle name="60% - Accent2 3 2" xfId="1271" xr:uid="{F83DA83C-F89D-48C5-847C-E68A046CE01C}"/>
    <cellStyle name="60% - Accent3 2" xfId="20" xr:uid="{00000000-0005-0000-0000-00002B000000}"/>
    <cellStyle name="60% - Accent3 2 2" xfId="610" xr:uid="{00000000-0005-0000-0000-00002C000000}"/>
    <cellStyle name="60% - Accent3 3" xfId="814" xr:uid="{AE56DF22-2A34-454C-B165-90BC7D444073}"/>
    <cellStyle name="60% - Accent3 3 2" xfId="1274" xr:uid="{EA1C7459-4663-4B59-8A00-C4CAAB7B298B}"/>
    <cellStyle name="60% - Accent4 2" xfId="21" xr:uid="{00000000-0005-0000-0000-00002E000000}"/>
    <cellStyle name="60% - Accent4 2 2" xfId="611" xr:uid="{00000000-0005-0000-0000-00002F000000}"/>
    <cellStyle name="60% - Accent4 3" xfId="817" xr:uid="{3FDA9D0D-4413-486B-983C-CC604E346407}"/>
    <cellStyle name="60% - Accent4 3 2" xfId="1277" xr:uid="{DE845629-E624-4CC4-A07A-0968ADE731BE}"/>
    <cellStyle name="60% - Accent5 2" xfId="22" xr:uid="{00000000-0005-0000-0000-000031000000}"/>
    <cellStyle name="60% - Accent5 2 2" xfId="612" xr:uid="{00000000-0005-0000-0000-000032000000}"/>
    <cellStyle name="60% - Accent5 3" xfId="820" xr:uid="{88C0FC36-A568-4B68-96C1-1CFA958ECF44}"/>
    <cellStyle name="60% - Accent5 3 2" xfId="1280" xr:uid="{D0B5A041-4C2D-42AE-B473-18FA0BEE4167}"/>
    <cellStyle name="60% - Accent6 2" xfId="23" xr:uid="{00000000-0005-0000-0000-000034000000}"/>
    <cellStyle name="60% - Accent6 2 2" xfId="613" xr:uid="{00000000-0005-0000-0000-000035000000}"/>
    <cellStyle name="60% - Accent6 3" xfId="823" xr:uid="{A0853432-C6DA-4DB7-94DF-C5986DB84D44}"/>
    <cellStyle name="60% - Accent6 3 2" xfId="1283" xr:uid="{3A7834DD-AC48-4DF6-A56A-D3E2AC56AD96}"/>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18E49B96-9F77-4786-9C2D-7AD7229CC8EB}"/>
    <cellStyle name="Comma [0] 3" xfId="35" xr:uid="{00000000-0005-0000-0000-000056000000}"/>
    <cellStyle name="Comma [0] 3 2" xfId="846" xr:uid="{304F5761-45BC-4010-8AEA-E0DBF2A144F6}"/>
    <cellStyle name="Comma [0] 4" xfId="36" xr:uid="{00000000-0005-0000-0000-000057000000}"/>
    <cellStyle name="Comma [0] 5" xfId="832" xr:uid="{33EEBBC3-9F86-450D-9D5A-7D5C1954220E}"/>
    <cellStyle name="Comma 10" xfId="37" xr:uid="{00000000-0005-0000-0000-000058000000}"/>
    <cellStyle name="Comma 10 2" xfId="847" xr:uid="{68985F3B-9D61-4831-9EEA-29E90BEBA2D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D0033192-1E66-449C-BD69-2A550AE35404}"/>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88C8B714-B7D4-4045-B65F-2AF874358D06}"/>
    <cellStyle name="Comma 117" xfId="56" xr:uid="{00000000-0005-0000-0000-00006B000000}"/>
    <cellStyle name="Comma 117 2" xfId="850" xr:uid="{B4291F13-B993-4CF2-9AF6-B2B1EAAC2E37}"/>
    <cellStyle name="Comma 118" xfId="57" xr:uid="{00000000-0005-0000-0000-00006C000000}"/>
    <cellStyle name="Comma 118 2" xfId="851" xr:uid="{AE0788BE-0E60-4902-82AD-8C170F6FE33C}"/>
    <cellStyle name="Comma 119" xfId="58" xr:uid="{00000000-0005-0000-0000-00006D000000}"/>
    <cellStyle name="Comma 119 2" xfId="852" xr:uid="{4DDF0D69-34BC-4AA8-86AA-1116737C880C}"/>
    <cellStyle name="Comma 12" xfId="59" xr:uid="{00000000-0005-0000-0000-00006E000000}"/>
    <cellStyle name="Comma 12 2" xfId="853" xr:uid="{EA1EB9B7-82A5-427B-9107-074C35FD5398}"/>
    <cellStyle name="Comma 120" xfId="60" xr:uid="{00000000-0005-0000-0000-00006F000000}"/>
    <cellStyle name="Comma 120 2" xfId="854" xr:uid="{46DC4F9E-9B6F-4CF5-B49C-BFE87BEA0B9C}"/>
    <cellStyle name="Comma 121" xfId="61" xr:uid="{00000000-0005-0000-0000-000070000000}"/>
    <cellStyle name="Comma 121 2" xfId="855" xr:uid="{B6FB200B-FD75-46ED-AD1A-2A253364C56A}"/>
    <cellStyle name="Comma 122" xfId="62" xr:uid="{00000000-0005-0000-0000-000071000000}"/>
    <cellStyle name="Comma 122 2" xfId="856" xr:uid="{E5E838B0-93DE-4A3A-881F-BADE75D526E6}"/>
    <cellStyle name="Comma 123" xfId="63" xr:uid="{00000000-0005-0000-0000-000072000000}"/>
    <cellStyle name="Comma 123 2" xfId="857" xr:uid="{8B56BD00-CFA3-474F-8655-290F4977F41E}"/>
    <cellStyle name="Comma 124" xfId="64" xr:uid="{00000000-0005-0000-0000-000073000000}"/>
    <cellStyle name="Comma 124 2" xfId="858" xr:uid="{60AEB5B7-0A13-482C-B90B-EA0D9B1FC544}"/>
    <cellStyle name="Comma 125" xfId="65" xr:uid="{00000000-0005-0000-0000-000074000000}"/>
    <cellStyle name="Comma 125 2" xfId="859" xr:uid="{6273C4F3-5238-4FE0-BCB3-C8ED14AF20DF}"/>
    <cellStyle name="Comma 126" xfId="66" xr:uid="{00000000-0005-0000-0000-000075000000}"/>
    <cellStyle name="Comma 126 2" xfId="860" xr:uid="{9C5C2D95-8AE6-42D8-A225-A19795AF3B5E}"/>
    <cellStyle name="Comma 127" xfId="67" xr:uid="{00000000-0005-0000-0000-000076000000}"/>
    <cellStyle name="Comma 127 2" xfId="861" xr:uid="{F0E5CE01-62A8-408C-B423-43ED6B3AB72E}"/>
    <cellStyle name="Comma 128" xfId="68" xr:uid="{00000000-0005-0000-0000-000077000000}"/>
    <cellStyle name="Comma 128 2" xfId="862" xr:uid="{8D7CB268-BDBF-4AA2-A9CD-300DF0B54C66}"/>
    <cellStyle name="Comma 129" xfId="69" xr:uid="{00000000-0005-0000-0000-000078000000}"/>
    <cellStyle name="Comma 129 2" xfId="863" xr:uid="{F8AE0D8A-EFBE-4B9C-A1FE-2B804CDF18B7}"/>
    <cellStyle name="Comma 13" xfId="70" xr:uid="{00000000-0005-0000-0000-000079000000}"/>
    <cellStyle name="Comma 13 2" xfId="864" xr:uid="{5B95EFCB-AD10-4269-89D7-0BDDB8190FD3}"/>
    <cellStyle name="Comma 130" xfId="71" xr:uid="{00000000-0005-0000-0000-00007A000000}"/>
    <cellStyle name="Comma 130 2" xfId="865" xr:uid="{E88684D2-2477-4B1A-9C16-0BA61C39D0A1}"/>
    <cellStyle name="Comma 131" xfId="72" xr:uid="{00000000-0005-0000-0000-00007B000000}"/>
    <cellStyle name="Comma 131 2" xfId="866" xr:uid="{DD443F85-3C0E-4F40-B564-A2F66B065F7F}"/>
    <cellStyle name="Comma 132" xfId="73" xr:uid="{00000000-0005-0000-0000-00007C000000}"/>
    <cellStyle name="Comma 132 2" xfId="867" xr:uid="{35D75B92-181D-43A3-95DF-D15AFAE976B5}"/>
    <cellStyle name="Comma 133" xfId="74" xr:uid="{00000000-0005-0000-0000-00007D000000}"/>
    <cellStyle name="Comma 133 2" xfId="868" xr:uid="{F5297BDA-AB47-4454-B791-7F9AB68F2C33}"/>
    <cellStyle name="Comma 134" xfId="75" xr:uid="{00000000-0005-0000-0000-00007E000000}"/>
    <cellStyle name="Comma 134 2" xfId="869" xr:uid="{B8217675-B679-4D0E-8E78-7EAE112AA56A}"/>
    <cellStyle name="Comma 135" xfId="76" xr:uid="{00000000-0005-0000-0000-00007F000000}"/>
    <cellStyle name="Comma 135 2" xfId="870" xr:uid="{5E2CEEE7-2655-4150-B869-E2E4533F44AB}"/>
    <cellStyle name="Comma 136" xfId="77" xr:uid="{00000000-0005-0000-0000-000080000000}"/>
    <cellStyle name="Comma 136 2" xfId="871" xr:uid="{D074D00B-018F-429C-98FB-4773FDAB8B18}"/>
    <cellStyle name="Comma 137" xfId="78" xr:uid="{00000000-0005-0000-0000-000081000000}"/>
    <cellStyle name="Comma 137 2" xfId="872" xr:uid="{29F29060-FFBD-49C1-97C6-B11892EDE3B2}"/>
    <cellStyle name="Comma 138" xfId="79" xr:uid="{00000000-0005-0000-0000-000082000000}"/>
    <cellStyle name="Comma 138 2" xfId="873" xr:uid="{46AB1800-9E99-4408-B0C8-537DCE69A4FB}"/>
    <cellStyle name="Comma 139" xfId="80" xr:uid="{00000000-0005-0000-0000-000083000000}"/>
    <cellStyle name="Comma 14" xfId="81" xr:uid="{00000000-0005-0000-0000-000084000000}"/>
    <cellStyle name="Comma 14 2" xfId="874" xr:uid="{7DD89209-71E5-4DAF-85B7-54828C1F5EAC}"/>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54191DAF-5E09-450C-BFB8-FBB719B9F7DA}"/>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CC12C1E3-A872-4141-8B5A-A47FA9904EFF}"/>
    <cellStyle name="Comma 160" xfId="104" xr:uid="{00000000-0005-0000-0000-00009B000000}"/>
    <cellStyle name="Comma 160 2" xfId="877" xr:uid="{03E8AB95-4A11-46DF-9824-3FA73CBEF4FB}"/>
    <cellStyle name="Comma 161" xfId="105" xr:uid="{00000000-0005-0000-0000-00009C000000}"/>
    <cellStyle name="Comma 161 2" xfId="878" xr:uid="{C22B9B83-F6D0-4035-9255-7057551BE30E}"/>
    <cellStyle name="Comma 162" xfId="106" xr:uid="{00000000-0005-0000-0000-00009D000000}"/>
    <cellStyle name="Comma 162 2" xfId="879" xr:uid="{793FBE17-CFA6-4D7B-AA80-E5B7F55D20F1}"/>
    <cellStyle name="Comma 163" xfId="107" xr:uid="{00000000-0005-0000-0000-00009E000000}"/>
    <cellStyle name="Comma 163 2" xfId="880" xr:uid="{8225D1B8-91E4-4E4F-A7AC-C7028D54B142}"/>
    <cellStyle name="Comma 164" xfId="108" xr:uid="{00000000-0005-0000-0000-00009F000000}"/>
    <cellStyle name="Comma 164 2" xfId="881" xr:uid="{39625A5B-14E7-43C7-BD8D-55D2AB447BD7}"/>
    <cellStyle name="Comma 165" xfId="109" xr:uid="{00000000-0005-0000-0000-0000A0000000}"/>
    <cellStyle name="Comma 165 2" xfId="882" xr:uid="{1473214F-E593-48DC-BFBC-1C02426111DC}"/>
    <cellStyle name="Comma 166" xfId="110" xr:uid="{00000000-0005-0000-0000-0000A1000000}"/>
    <cellStyle name="Comma 166 2" xfId="883" xr:uid="{99120FE5-8996-49DF-8390-9AD847767FE7}"/>
    <cellStyle name="Comma 167" xfId="111" xr:uid="{00000000-0005-0000-0000-0000A2000000}"/>
    <cellStyle name="Comma 167 2" xfId="884" xr:uid="{78A7B221-D979-482F-A09C-2BE86C501632}"/>
    <cellStyle name="Comma 168" xfId="112" xr:uid="{00000000-0005-0000-0000-0000A3000000}"/>
    <cellStyle name="Comma 168 2" xfId="885" xr:uid="{762DB524-27C4-45A5-BCC4-93D88C4D7A01}"/>
    <cellStyle name="Comma 169" xfId="113" xr:uid="{00000000-0005-0000-0000-0000A4000000}"/>
    <cellStyle name="Comma 169 2" xfId="886" xr:uid="{D6F3A86D-4361-433B-B5EE-B2E55DCEC686}"/>
    <cellStyle name="Comma 17" xfId="114" xr:uid="{00000000-0005-0000-0000-0000A5000000}"/>
    <cellStyle name="Comma 17 2" xfId="887" xr:uid="{06287C32-DD55-4D21-8D5A-FA685D3DCCC2}"/>
    <cellStyle name="Comma 170" xfId="115" xr:uid="{00000000-0005-0000-0000-0000A6000000}"/>
    <cellStyle name="Comma 170 2" xfId="888" xr:uid="{DBB98456-7F46-4F83-835B-8111189CD9AE}"/>
    <cellStyle name="Comma 171" xfId="116" xr:uid="{00000000-0005-0000-0000-0000A7000000}"/>
    <cellStyle name="Comma 171 2" xfId="889" xr:uid="{8092A92D-BBC7-4E28-BACA-0605FC62184F}"/>
    <cellStyle name="Comma 172" xfId="117" xr:uid="{00000000-0005-0000-0000-0000A8000000}"/>
    <cellStyle name="Comma 172 2" xfId="890" xr:uid="{880E972D-2AB6-4152-A508-1C29B3701095}"/>
    <cellStyle name="Comma 173" xfId="118" xr:uid="{00000000-0005-0000-0000-0000A9000000}"/>
    <cellStyle name="Comma 173 2" xfId="891" xr:uid="{78BB4F1A-7CB9-4A63-BC16-5B0DD6C994DF}"/>
    <cellStyle name="Comma 174" xfId="119" xr:uid="{00000000-0005-0000-0000-0000AA000000}"/>
    <cellStyle name="Comma 174 2" xfId="892" xr:uid="{2DB97E29-AA19-47A7-BAD3-53AE5553476E}"/>
    <cellStyle name="Comma 175" xfId="120" xr:uid="{00000000-0005-0000-0000-0000AB000000}"/>
    <cellStyle name="Comma 175 2" xfId="893" xr:uid="{3844DFD2-BCDC-449A-AEAC-60DA5CC4C552}"/>
    <cellStyle name="Comma 176" xfId="121" xr:uid="{00000000-0005-0000-0000-0000AC000000}"/>
    <cellStyle name="Comma 176 2" xfId="894" xr:uid="{EE27A099-3B06-4D1E-B736-6577A467445E}"/>
    <cellStyle name="Comma 177" xfId="122" xr:uid="{00000000-0005-0000-0000-0000AD000000}"/>
    <cellStyle name="Comma 177 2" xfId="895" xr:uid="{B315E5EB-C11B-486D-A817-E6CD8FF93A01}"/>
    <cellStyle name="Comma 178" xfId="123" xr:uid="{00000000-0005-0000-0000-0000AE000000}"/>
    <cellStyle name="Comma 178 2" xfId="896" xr:uid="{2F01A0B8-C262-4E7E-A12F-8B7D24447DFD}"/>
    <cellStyle name="Comma 179" xfId="124" xr:uid="{00000000-0005-0000-0000-0000AF000000}"/>
    <cellStyle name="Comma 179 2" xfId="897" xr:uid="{19DAC135-8D18-43B8-BF45-7C37E0BD2504}"/>
    <cellStyle name="Comma 18" xfId="125" xr:uid="{00000000-0005-0000-0000-0000B0000000}"/>
    <cellStyle name="Comma 18 2" xfId="898" xr:uid="{B73318E9-4031-4601-AA31-621CB7AC0786}"/>
    <cellStyle name="Comma 180" xfId="126" xr:uid="{00000000-0005-0000-0000-0000B1000000}"/>
    <cellStyle name="Comma 180 2" xfId="899" xr:uid="{FBF9DC34-A031-4FD1-9DC6-BCDD38F70594}"/>
    <cellStyle name="Comma 181" xfId="127" xr:uid="{00000000-0005-0000-0000-0000B2000000}"/>
    <cellStyle name="Comma 181 2" xfId="900" xr:uid="{11F959A9-ECCC-4FFF-AF36-207BCF92839A}"/>
    <cellStyle name="Comma 182" xfId="128" xr:uid="{00000000-0005-0000-0000-0000B3000000}"/>
    <cellStyle name="Comma 182 2" xfId="901" xr:uid="{88FEBF61-CAB2-45FE-AC0D-74473EA982D7}"/>
    <cellStyle name="Comma 183" xfId="129" xr:uid="{00000000-0005-0000-0000-0000B4000000}"/>
    <cellStyle name="Comma 183 2" xfId="902" xr:uid="{49B14BC7-F9F7-4734-BEE4-446EC43E0271}"/>
    <cellStyle name="Comma 184" xfId="130" xr:uid="{00000000-0005-0000-0000-0000B5000000}"/>
    <cellStyle name="Comma 184 2" xfId="903" xr:uid="{9470E8A5-796C-42D3-BDA3-C83A85965F35}"/>
    <cellStyle name="Comma 185" xfId="131" xr:uid="{00000000-0005-0000-0000-0000B6000000}"/>
    <cellStyle name="Comma 185 2" xfId="904" xr:uid="{86533565-34FB-467B-A9A2-ECB13A71962F}"/>
    <cellStyle name="Comma 186" xfId="132" xr:uid="{00000000-0005-0000-0000-0000B7000000}"/>
    <cellStyle name="Comma 186 2" xfId="905" xr:uid="{C0BC252B-EDCC-48E7-A910-52BC775D4B21}"/>
    <cellStyle name="Comma 187" xfId="133" xr:uid="{00000000-0005-0000-0000-0000B8000000}"/>
    <cellStyle name="Comma 187 2" xfId="906" xr:uid="{97E4DF08-5FE3-4D19-A20A-90556563ACEE}"/>
    <cellStyle name="Comma 188" xfId="134" xr:uid="{00000000-0005-0000-0000-0000B9000000}"/>
    <cellStyle name="Comma 188 2" xfId="907" xr:uid="{62AE1415-9B8D-4722-9034-315726ED47B2}"/>
    <cellStyle name="Comma 189" xfId="135" xr:uid="{00000000-0005-0000-0000-0000BA000000}"/>
    <cellStyle name="Comma 189 2" xfId="908" xr:uid="{F9835738-E66F-43F2-BADC-845BED6371EC}"/>
    <cellStyle name="Comma 19" xfId="136" xr:uid="{00000000-0005-0000-0000-0000BB000000}"/>
    <cellStyle name="Comma 19 2" xfId="909" xr:uid="{F5AA8D35-30F7-4074-9E7D-C971701A0F16}"/>
    <cellStyle name="Comma 190" xfId="137" xr:uid="{00000000-0005-0000-0000-0000BC000000}"/>
    <cellStyle name="Comma 190 2" xfId="910" xr:uid="{F6E57AE9-1A3E-4131-B58D-4DECF4A690B7}"/>
    <cellStyle name="Comma 191" xfId="138" xr:uid="{00000000-0005-0000-0000-0000BD000000}"/>
    <cellStyle name="Comma 191 2" xfId="911" xr:uid="{A1C7DB8F-573D-4D49-8D25-A332B03A0AD0}"/>
    <cellStyle name="Comma 192" xfId="139" xr:uid="{00000000-0005-0000-0000-0000BE000000}"/>
    <cellStyle name="Comma 192 2" xfId="912" xr:uid="{7A3B37F5-9088-41E4-AA87-3FF0ACFD2F43}"/>
    <cellStyle name="Comma 193" xfId="140" xr:uid="{00000000-0005-0000-0000-0000BF000000}"/>
    <cellStyle name="Comma 193 2" xfId="913" xr:uid="{FA654293-93F2-4827-9EE2-F524675D8EE0}"/>
    <cellStyle name="Comma 194" xfId="141" xr:uid="{00000000-0005-0000-0000-0000C0000000}"/>
    <cellStyle name="Comma 194 2" xfId="914" xr:uid="{F6D3550A-0626-4FE3-A88E-6F7BF7EF4A53}"/>
    <cellStyle name="Comma 195" xfId="142" xr:uid="{00000000-0005-0000-0000-0000C1000000}"/>
    <cellStyle name="Comma 195 2" xfId="915" xr:uid="{9B0374D1-83F8-4C72-A03B-0D208F89D135}"/>
    <cellStyle name="Comma 196" xfId="143" xr:uid="{00000000-0005-0000-0000-0000C2000000}"/>
    <cellStyle name="Comma 196 2" xfId="916" xr:uid="{D9DD7C7A-FB37-4862-BE14-5EC78A8EFB71}"/>
    <cellStyle name="Comma 197" xfId="144" xr:uid="{00000000-0005-0000-0000-0000C3000000}"/>
    <cellStyle name="Comma 197 2" xfId="917" xr:uid="{882EED60-DF6D-4B9C-B464-51E296DB6B76}"/>
    <cellStyle name="Comma 198" xfId="145" xr:uid="{00000000-0005-0000-0000-0000C4000000}"/>
    <cellStyle name="Comma 198 2" xfId="918" xr:uid="{2FE4280B-1F95-4D90-9365-2832125750A9}"/>
    <cellStyle name="Comma 199" xfId="146" xr:uid="{00000000-0005-0000-0000-0000C5000000}"/>
    <cellStyle name="Comma 199 2" xfId="919" xr:uid="{2DB34E7E-756E-4185-92D2-84E937540EE9}"/>
    <cellStyle name="Comma 2" xfId="147" xr:uid="{00000000-0005-0000-0000-0000C6000000}"/>
    <cellStyle name="Comma 2 2" xfId="920" xr:uid="{109CBD05-8C76-4E3C-8074-AC4A8654F11A}"/>
    <cellStyle name="Comma 20" xfId="148" xr:uid="{00000000-0005-0000-0000-0000C7000000}"/>
    <cellStyle name="Comma 20 2" xfId="921" xr:uid="{E8549E93-4F74-410F-A227-ED5D52C4ABA9}"/>
    <cellStyle name="Comma 200" xfId="149" xr:uid="{00000000-0005-0000-0000-0000C8000000}"/>
    <cellStyle name="Comma 200 2" xfId="922" xr:uid="{18A0506D-9D65-4555-A200-0EF64FA16709}"/>
    <cellStyle name="Comma 201" xfId="150" xr:uid="{00000000-0005-0000-0000-0000C9000000}"/>
    <cellStyle name="Comma 201 2" xfId="923" xr:uid="{D7CF29A4-E184-4BDC-80E1-E6A8C790A4FB}"/>
    <cellStyle name="Comma 202" xfId="151" xr:uid="{00000000-0005-0000-0000-0000CA000000}"/>
    <cellStyle name="Comma 202 2" xfId="924" xr:uid="{3EEFF7CA-3580-4A49-ADD8-E26C830CBD6A}"/>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D29EA199-A501-4D06-BD01-211356EC2421}"/>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E9D75465-A3D8-45CC-BD25-910350612753}"/>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B16D1122-45D1-4C45-B2B3-1830891EE62A}"/>
    <cellStyle name="Comma 23" xfId="175" xr:uid="{00000000-0005-0000-0000-0000E2000000}"/>
    <cellStyle name="Comma 23 2" xfId="927" xr:uid="{6F40AB01-DBEE-45D2-8692-F9ADBE86B37D}"/>
    <cellStyle name="Comma 24" xfId="176" xr:uid="{00000000-0005-0000-0000-0000E3000000}"/>
    <cellStyle name="Comma 24 2" xfId="928" xr:uid="{F5F4B386-EC9D-4303-9182-8A5688A76B2D}"/>
    <cellStyle name="Comma 25" xfId="177" xr:uid="{00000000-0005-0000-0000-0000E4000000}"/>
    <cellStyle name="Comma 25 2" xfId="929" xr:uid="{EC735363-E6F2-49A4-B3B9-7040DD6864B2}"/>
    <cellStyle name="Comma 26" xfId="178" xr:uid="{00000000-0005-0000-0000-0000E5000000}"/>
    <cellStyle name="Comma 26 2" xfId="930" xr:uid="{696C4AC8-38ED-48F3-94D8-6DB3648834F7}"/>
    <cellStyle name="Comma 27" xfId="179" xr:uid="{00000000-0005-0000-0000-0000E6000000}"/>
    <cellStyle name="Comma 27 2" xfId="931" xr:uid="{79BE304C-D84A-461C-BB8A-1C051EBFF45D}"/>
    <cellStyle name="Comma 28" xfId="180" xr:uid="{00000000-0005-0000-0000-0000E7000000}"/>
    <cellStyle name="Comma 28 2" xfId="932" xr:uid="{95B9A7FF-5AF5-4597-933F-CFD55F306794}"/>
    <cellStyle name="Comma 29" xfId="181" xr:uid="{00000000-0005-0000-0000-0000E8000000}"/>
    <cellStyle name="Comma 29 2" xfId="933" xr:uid="{D444684A-AC85-45E2-AEDB-B8CB0910AB6A}"/>
    <cellStyle name="Comma 3" xfId="182" xr:uid="{00000000-0005-0000-0000-0000E9000000}"/>
    <cellStyle name="Comma 3 2" xfId="934" xr:uid="{C05A883B-36E3-4CB8-8770-AE88434B1594}"/>
    <cellStyle name="Comma 30" xfId="183" xr:uid="{00000000-0005-0000-0000-0000EA000000}"/>
    <cellStyle name="Comma 30 2" xfId="935" xr:uid="{3246B962-FDA2-4883-82DD-43E27B9B992B}"/>
    <cellStyle name="Comma 31" xfId="184" xr:uid="{00000000-0005-0000-0000-0000EB000000}"/>
    <cellStyle name="Comma 31 2" xfId="936" xr:uid="{ACD421FA-31FF-4169-BECD-D4A5D8944809}"/>
    <cellStyle name="Comma 32" xfId="185" xr:uid="{00000000-0005-0000-0000-0000EC000000}"/>
    <cellStyle name="Comma 32 2" xfId="937" xr:uid="{A79FDB35-C464-42F7-B222-17DA758CEE86}"/>
    <cellStyle name="Comma 33" xfId="186" xr:uid="{00000000-0005-0000-0000-0000ED000000}"/>
    <cellStyle name="Comma 33 2" xfId="938" xr:uid="{4F89D0D8-C2DE-46E1-A500-AA0F9C75B84E}"/>
    <cellStyle name="Comma 34" xfId="187" xr:uid="{00000000-0005-0000-0000-0000EE000000}"/>
    <cellStyle name="Comma 34 2" xfId="939" xr:uid="{AFD0A43C-9818-4756-85CA-ACD3187BBD17}"/>
    <cellStyle name="Comma 35" xfId="188" xr:uid="{00000000-0005-0000-0000-0000EF000000}"/>
    <cellStyle name="Comma 35 2" xfId="940" xr:uid="{5F7C9171-3EDA-4BE9-BEAA-9B14A496B12E}"/>
    <cellStyle name="Comma 36" xfId="189" xr:uid="{00000000-0005-0000-0000-0000F0000000}"/>
    <cellStyle name="Comma 36 2" xfId="941" xr:uid="{D1E10635-06E1-4C3E-A8DA-89C00724B820}"/>
    <cellStyle name="Comma 37" xfId="190" xr:uid="{00000000-0005-0000-0000-0000F1000000}"/>
    <cellStyle name="Comma 37 2" xfId="942" xr:uid="{F73CFA26-96B9-4C6A-A6FA-9A8D55E7776B}"/>
    <cellStyle name="Comma 38" xfId="191" xr:uid="{00000000-0005-0000-0000-0000F2000000}"/>
    <cellStyle name="Comma 38 2" xfId="943" xr:uid="{D9897E08-64EE-4CBA-87EC-744B5ADA735B}"/>
    <cellStyle name="Comma 39" xfId="192" xr:uid="{00000000-0005-0000-0000-0000F3000000}"/>
    <cellStyle name="Comma 39 2" xfId="944" xr:uid="{664810B9-E071-47B6-AF4D-B5451FE2A724}"/>
    <cellStyle name="Comma 4" xfId="193" xr:uid="{00000000-0005-0000-0000-0000F4000000}"/>
    <cellStyle name="Comma 4 2" xfId="945" xr:uid="{3A8627F6-03CA-47D1-B648-FC61EB1DCA3A}"/>
    <cellStyle name="Comma 40" xfId="194" xr:uid="{00000000-0005-0000-0000-0000F5000000}"/>
    <cellStyle name="Comma 40 2" xfId="946" xr:uid="{7DF9894E-61AB-4FCB-8390-D3F1435C6475}"/>
    <cellStyle name="Comma 41" xfId="195" xr:uid="{00000000-0005-0000-0000-0000F6000000}"/>
    <cellStyle name="Comma 41 2" xfId="947" xr:uid="{277592C0-BE8C-44E9-B37A-1150AF360DA3}"/>
    <cellStyle name="Comma 42" xfId="196" xr:uid="{00000000-0005-0000-0000-0000F7000000}"/>
    <cellStyle name="Comma 42 2" xfId="948" xr:uid="{87A87F29-3D87-4D3F-93CC-1772C1764568}"/>
    <cellStyle name="Comma 43" xfId="197" xr:uid="{00000000-0005-0000-0000-0000F8000000}"/>
    <cellStyle name="Comma 43 2" xfId="949" xr:uid="{9E5AEFFD-72AB-401D-A72D-AA53EFF2E8B6}"/>
    <cellStyle name="Comma 44" xfId="198" xr:uid="{00000000-0005-0000-0000-0000F9000000}"/>
    <cellStyle name="Comma 44 2" xfId="950" xr:uid="{4BAD9391-BCFE-4A5B-9520-976A72EE04DB}"/>
    <cellStyle name="Comma 45" xfId="199" xr:uid="{00000000-0005-0000-0000-0000FA000000}"/>
    <cellStyle name="Comma 45 2" xfId="951" xr:uid="{2A736A6C-BA92-4D52-8267-60D997554C0D}"/>
    <cellStyle name="Comma 46" xfId="200" xr:uid="{00000000-0005-0000-0000-0000FB000000}"/>
    <cellStyle name="Comma 46 2" xfId="952" xr:uid="{C64B03D9-27E4-49A6-82A2-793C7612ED3E}"/>
    <cellStyle name="Comma 47" xfId="201" xr:uid="{00000000-0005-0000-0000-0000FC000000}"/>
    <cellStyle name="Comma 47 2" xfId="953" xr:uid="{486FB0EC-B9D0-4ACC-B173-D3DCBD9ACF58}"/>
    <cellStyle name="Comma 48" xfId="202" xr:uid="{00000000-0005-0000-0000-0000FD000000}"/>
    <cellStyle name="Comma 48 2" xfId="954" xr:uid="{DD29CAF1-DA0D-46FC-888D-5769598B2DC8}"/>
    <cellStyle name="Comma 49" xfId="203" xr:uid="{00000000-0005-0000-0000-0000FE000000}"/>
    <cellStyle name="Comma 49 2" xfId="955" xr:uid="{189CE45B-F30E-4CC1-BC1B-D22B88A3471A}"/>
    <cellStyle name="Comma 5" xfId="204" xr:uid="{00000000-0005-0000-0000-0000FF000000}"/>
    <cellStyle name="Comma 5 2" xfId="956" xr:uid="{9C1DFF88-A050-4EB0-8985-B3EECE955C7F}"/>
    <cellStyle name="Comma 50" xfId="205" xr:uid="{00000000-0005-0000-0000-000000010000}"/>
    <cellStyle name="Comma 50 2" xfId="957" xr:uid="{2EF7EF90-8409-4A46-915D-BDBDB934C882}"/>
    <cellStyle name="Comma 51" xfId="206" xr:uid="{00000000-0005-0000-0000-000001010000}"/>
    <cellStyle name="Comma 51 2" xfId="958" xr:uid="{342E8AA7-9885-4A96-A70B-E9D36F4BFBFB}"/>
    <cellStyle name="Comma 52" xfId="207" xr:uid="{00000000-0005-0000-0000-000002010000}"/>
    <cellStyle name="Comma 52 2" xfId="959" xr:uid="{17224E57-C3E8-4C2A-901F-6354A15E1C15}"/>
    <cellStyle name="Comma 53" xfId="208" xr:uid="{00000000-0005-0000-0000-000003010000}"/>
    <cellStyle name="Comma 53 2" xfId="960" xr:uid="{F2284BFD-ADE9-4495-B259-907101615594}"/>
    <cellStyle name="Comma 54" xfId="209" xr:uid="{00000000-0005-0000-0000-000004010000}"/>
    <cellStyle name="Comma 54 2" xfId="961" xr:uid="{297ABC15-622E-4278-9F76-63F0B8A334CC}"/>
    <cellStyle name="Comma 55" xfId="210" xr:uid="{00000000-0005-0000-0000-000005010000}"/>
    <cellStyle name="Comma 55 2" xfId="962" xr:uid="{9BD3E6F3-8F83-4B95-9CA9-A2AC4422FC2E}"/>
    <cellStyle name="Comma 56" xfId="211" xr:uid="{00000000-0005-0000-0000-000006010000}"/>
    <cellStyle name="Comma 56 2" xfId="963" xr:uid="{57F01D1B-4063-4C86-87FA-6327BC0F85BE}"/>
    <cellStyle name="Comma 57" xfId="212" xr:uid="{00000000-0005-0000-0000-000007010000}"/>
    <cellStyle name="Comma 57 2" xfId="964" xr:uid="{54EA5431-706E-4919-90E1-F6C37DF9FBBD}"/>
    <cellStyle name="Comma 58" xfId="213" xr:uid="{00000000-0005-0000-0000-000008010000}"/>
    <cellStyle name="Comma 58 2" xfId="965" xr:uid="{9008E8AE-C83B-4350-9944-B0ACA1D470AE}"/>
    <cellStyle name="Comma 59" xfId="214" xr:uid="{00000000-0005-0000-0000-000009010000}"/>
    <cellStyle name="Comma 59 2" xfId="966" xr:uid="{D488F8F6-63E4-4F81-8648-21F9AE69AD01}"/>
    <cellStyle name="Comma 6" xfId="215" xr:uid="{00000000-0005-0000-0000-00000A010000}"/>
    <cellStyle name="Comma 6 2" xfId="967" xr:uid="{DA645FE6-F438-422D-950F-6230BBF1E227}"/>
    <cellStyle name="Comma 60" xfId="216" xr:uid="{00000000-0005-0000-0000-00000B010000}"/>
    <cellStyle name="Comma 60 2" xfId="968" xr:uid="{707B9DB2-2209-4E6E-B463-2030F197D102}"/>
    <cellStyle name="Comma 61" xfId="217" xr:uid="{00000000-0005-0000-0000-00000C010000}"/>
    <cellStyle name="Comma 61 2" xfId="969" xr:uid="{FAB8A75B-F5C7-41F9-9F34-35719C9E164F}"/>
    <cellStyle name="Comma 62" xfId="218" xr:uid="{00000000-0005-0000-0000-00000D010000}"/>
    <cellStyle name="Comma 62 2" xfId="970" xr:uid="{940FC403-2C39-4FCB-BF52-068350C9BAE5}"/>
    <cellStyle name="Comma 63" xfId="219" xr:uid="{00000000-0005-0000-0000-00000E010000}"/>
    <cellStyle name="Comma 63 2" xfId="971" xr:uid="{D3EAE901-9DFC-41F8-B865-5BC4080081E9}"/>
    <cellStyle name="Comma 64" xfId="220" xr:uid="{00000000-0005-0000-0000-00000F010000}"/>
    <cellStyle name="Comma 64 2" xfId="972" xr:uid="{739CA4B8-C1E0-4C6F-B6E6-C067455DDBA6}"/>
    <cellStyle name="Comma 65" xfId="221" xr:uid="{00000000-0005-0000-0000-000010010000}"/>
    <cellStyle name="Comma 65 2" xfId="973" xr:uid="{E42F43FB-34EC-4B4B-A447-25537BACFD8E}"/>
    <cellStyle name="Comma 66" xfId="222" xr:uid="{00000000-0005-0000-0000-000011010000}"/>
    <cellStyle name="Comma 66 2" xfId="974" xr:uid="{C6E511C8-FE3E-455E-918A-5BB00CFD7F19}"/>
    <cellStyle name="Comma 67" xfId="223" xr:uid="{00000000-0005-0000-0000-000012010000}"/>
    <cellStyle name="Comma 67 2" xfId="975" xr:uid="{6533E34A-6007-4374-9875-B8E0F0552346}"/>
    <cellStyle name="Comma 68" xfId="224" xr:uid="{00000000-0005-0000-0000-000013010000}"/>
    <cellStyle name="Comma 68 2" xfId="976" xr:uid="{005B3478-BD7C-4807-8BA0-5D2FD0D3E413}"/>
    <cellStyle name="Comma 69" xfId="225" xr:uid="{00000000-0005-0000-0000-000014010000}"/>
    <cellStyle name="Comma 69 2" xfId="977" xr:uid="{62F0117D-602D-4638-8737-0DAE2314BE5F}"/>
    <cellStyle name="Comma 7" xfId="226" xr:uid="{00000000-0005-0000-0000-000015010000}"/>
    <cellStyle name="Comma 7 2" xfId="978" xr:uid="{2DF1EE20-B51F-4F16-AA39-01F9187AB932}"/>
    <cellStyle name="Comma 70" xfId="227" xr:uid="{00000000-0005-0000-0000-000016010000}"/>
    <cellStyle name="Comma 70 2" xfId="979" xr:uid="{4E2F8FB8-C60C-4454-AFA4-041E9CB2D08B}"/>
    <cellStyle name="Comma 71" xfId="228" xr:uid="{00000000-0005-0000-0000-000017010000}"/>
    <cellStyle name="Comma 71 2" xfId="980" xr:uid="{A1F4B76E-5F2B-4E07-8B1A-ED1732501590}"/>
    <cellStyle name="Comma 72" xfId="229" xr:uid="{00000000-0005-0000-0000-000018010000}"/>
    <cellStyle name="Comma 72 2" xfId="981" xr:uid="{6E991C14-8858-4F78-845A-D2808A247F90}"/>
    <cellStyle name="Comma 73" xfId="230" xr:uid="{00000000-0005-0000-0000-000019010000}"/>
    <cellStyle name="Comma 73 2" xfId="982" xr:uid="{FDA439FE-F318-4502-BFAE-CB768DE07135}"/>
    <cellStyle name="Comma 74" xfId="231" xr:uid="{00000000-0005-0000-0000-00001A010000}"/>
    <cellStyle name="Comma 74 2" xfId="983" xr:uid="{50138694-5CA3-4B66-9BBE-850E308DA690}"/>
    <cellStyle name="Comma 75" xfId="232" xr:uid="{00000000-0005-0000-0000-00001B010000}"/>
    <cellStyle name="Comma 75 2" xfId="984" xr:uid="{19A88DA3-F5C7-4931-A561-4AFDC7D8091B}"/>
    <cellStyle name="Comma 76" xfId="233" xr:uid="{00000000-0005-0000-0000-00001C010000}"/>
    <cellStyle name="Comma 76 2" xfId="985" xr:uid="{F5BA83BC-931C-431D-BDAE-C7259967D745}"/>
    <cellStyle name="Comma 77" xfId="234" xr:uid="{00000000-0005-0000-0000-00001D010000}"/>
    <cellStyle name="Comma 77 2" xfId="986" xr:uid="{ABDDA6A9-4EB7-4D54-8EAA-4CE7A741E3D6}"/>
    <cellStyle name="Comma 78" xfId="235" xr:uid="{00000000-0005-0000-0000-00001E010000}"/>
    <cellStyle name="Comma 78 2" xfId="987" xr:uid="{B0B32411-AE5C-47C3-9BAD-3DF1CA3E6297}"/>
    <cellStyle name="Comma 79" xfId="236" xr:uid="{00000000-0005-0000-0000-00001F010000}"/>
    <cellStyle name="Comma 79 2" xfId="988" xr:uid="{1D9821B3-C8B9-4C46-A3B2-C6C43CD2CEA1}"/>
    <cellStyle name="Comma 8" xfId="237" xr:uid="{00000000-0005-0000-0000-000020010000}"/>
    <cellStyle name="Comma 8 2" xfId="989" xr:uid="{D748FA50-D028-4B36-A3AF-62C3683B5B84}"/>
    <cellStyle name="Comma 80" xfId="238" xr:uid="{00000000-0005-0000-0000-000021010000}"/>
    <cellStyle name="Comma 80 2" xfId="990" xr:uid="{D164039D-A5F8-4C07-A01F-1A9EA5D5CA15}"/>
    <cellStyle name="Comma 81" xfId="239" xr:uid="{00000000-0005-0000-0000-000022010000}"/>
    <cellStyle name="Comma 81 2" xfId="991" xr:uid="{376DB9B6-A21F-40BB-847A-B2C76F5F6A00}"/>
    <cellStyle name="Comma 82" xfId="240" xr:uid="{00000000-0005-0000-0000-000023010000}"/>
    <cellStyle name="Comma 82 2" xfId="992" xr:uid="{51A19DB0-06F1-4570-BBA7-6470696EDB5C}"/>
    <cellStyle name="Comma 83" xfId="241" xr:uid="{00000000-0005-0000-0000-000024010000}"/>
    <cellStyle name="Comma 83 2" xfId="993" xr:uid="{490752E4-DAD5-43ED-B57C-13B04789D5E8}"/>
    <cellStyle name="Comma 84" xfId="242" xr:uid="{00000000-0005-0000-0000-000025010000}"/>
    <cellStyle name="Comma 84 2" xfId="994" xr:uid="{3CFABB1F-79EA-4D22-9FF0-6BEDEC637BBD}"/>
    <cellStyle name="Comma 85" xfId="243" xr:uid="{00000000-0005-0000-0000-000026010000}"/>
    <cellStyle name="Comma 85 2" xfId="995" xr:uid="{A4A6AEF3-3942-46A2-AFC0-59114CA496FC}"/>
    <cellStyle name="Comma 86" xfId="244" xr:uid="{00000000-0005-0000-0000-000027010000}"/>
    <cellStyle name="Comma 86 2" xfId="996" xr:uid="{44C10A9B-9EE9-4145-961A-A7F5E72EA4DF}"/>
    <cellStyle name="Comma 87" xfId="245" xr:uid="{00000000-0005-0000-0000-000028010000}"/>
    <cellStyle name="Comma 87 2" xfId="997" xr:uid="{563D49F1-E6D1-443D-9E58-533C3FA99B9E}"/>
    <cellStyle name="Comma 88" xfId="246" xr:uid="{00000000-0005-0000-0000-000029010000}"/>
    <cellStyle name="Comma 88 2" xfId="998" xr:uid="{BBA7F16C-14B4-4493-9715-26D92617F48E}"/>
    <cellStyle name="Comma 89" xfId="247" xr:uid="{00000000-0005-0000-0000-00002A010000}"/>
    <cellStyle name="Comma 89 2" xfId="999" xr:uid="{CF639756-484C-40CA-82DB-82950F18A59F}"/>
    <cellStyle name="Comma 9" xfId="248" xr:uid="{00000000-0005-0000-0000-00002B010000}"/>
    <cellStyle name="Comma 9 2" xfId="1000" xr:uid="{CC700F3C-330B-48FE-B599-508ECE2D2B50}"/>
    <cellStyle name="Comma 90" xfId="249" xr:uid="{00000000-0005-0000-0000-00002C010000}"/>
    <cellStyle name="Comma 90 2" xfId="1001" xr:uid="{DAF618B7-EC6D-4CAE-9079-B6349C6FB109}"/>
    <cellStyle name="Comma 91" xfId="250" xr:uid="{00000000-0005-0000-0000-00002D010000}"/>
    <cellStyle name="Comma 91 2" xfId="1002" xr:uid="{5B06549D-E2B7-4305-917E-AA6F97AC54C7}"/>
    <cellStyle name="Comma 92" xfId="251" xr:uid="{00000000-0005-0000-0000-00002E010000}"/>
    <cellStyle name="Comma 92 2" xfId="1003" xr:uid="{CF72EA0B-F915-4F67-9FA5-310B7CCC19F7}"/>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4" xr:uid="{DB7FDDE8-59A6-4A49-81EC-57A1F96A805A}"/>
    <cellStyle name="Currency [0] 5" xfId="262" xr:uid="{00000000-0005-0000-0000-00003B010000}"/>
    <cellStyle name="Currency 10" xfId="263" xr:uid="{00000000-0005-0000-0000-00003C010000}"/>
    <cellStyle name="Currency 100" xfId="264" xr:uid="{00000000-0005-0000-0000-00003D010000}"/>
    <cellStyle name="Currency 100 2" xfId="1005" xr:uid="{7ED48FBC-81D8-4E80-8322-3E1FD97FC379}"/>
    <cellStyle name="Currency 101" xfId="265" xr:uid="{00000000-0005-0000-0000-00003E010000}"/>
    <cellStyle name="Currency 101 2" xfId="1006" xr:uid="{857B2199-476B-4FED-AFE4-9FEC6504ACA9}"/>
    <cellStyle name="Currency 102" xfId="266" xr:uid="{00000000-0005-0000-0000-00003F010000}"/>
    <cellStyle name="Currency 102 2" xfId="1007" xr:uid="{AA862C40-A5F6-4D0A-A8E4-5D5794C01892}"/>
    <cellStyle name="Currency 103" xfId="267" xr:uid="{00000000-0005-0000-0000-000040010000}"/>
    <cellStyle name="Currency 103 2" xfId="1008" xr:uid="{95FA61F1-687B-4A97-A8CC-4ED054F634C7}"/>
    <cellStyle name="Currency 104" xfId="268" xr:uid="{00000000-0005-0000-0000-000041010000}"/>
    <cellStyle name="Currency 104 2" xfId="1009" xr:uid="{F7E0D76E-BE1D-4DE5-99B9-BBBE86CEF855}"/>
    <cellStyle name="Currency 105" xfId="269" xr:uid="{00000000-0005-0000-0000-000042010000}"/>
    <cellStyle name="Currency 105 2" xfId="1010" xr:uid="{C291850F-BB73-4662-976C-DC843A54F9CA}"/>
    <cellStyle name="Currency 106" xfId="270" xr:uid="{00000000-0005-0000-0000-000043010000}"/>
    <cellStyle name="Currency 106 2" xfId="1011" xr:uid="{D03D7BF8-D630-4345-8507-3955773BDC9A}"/>
    <cellStyle name="Currency 107" xfId="271" xr:uid="{00000000-0005-0000-0000-000044010000}"/>
    <cellStyle name="Currency 107 2" xfId="1012" xr:uid="{BF6D4527-27BE-4733-8A02-6588E0ACDFB4}"/>
    <cellStyle name="Currency 108" xfId="272" xr:uid="{00000000-0005-0000-0000-000045010000}"/>
    <cellStyle name="Currency 108 2" xfId="1013" xr:uid="{050D1397-1803-4875-8B80-C6A2E7151BA7}"/>
    <cellStyle name="Currency 109" xfId="273" xr:uid="{00000000-0005-0000-0000-000046010000}"/>
    <cellStyle name="Currency 109 2" xfId="1014" xr:uid="{39F16BDC-C9D7-40C6-9FB0-96F32EB9B78E}"/>
    <cellStyle name="Currency 11" xfId="274" xr:uid="{00000000-0005-0000-0000-000047010000}"/>
    <cellStyle name="Currency 110" xfId="275" xr:uid="{00000000-0005-0000-0000-000048010000}"/>
    <cellStyle name="Currency 110 2" xfId="1015" xr:uid="{14D5BE5D-9EC8-45DF-AAFA-9EE7EF6706AA}"/>
    <cellStyle name="Currency 111" xfId="276" xr:uid="{00000000-0005-0000-0000-000049010000}"/>
    <cellStyle name="Currency 111 2" xfId="1016" xr:uid="{A99F63BE-9E02-4256-B1D2-FD3B7BA6F16A}"/>
    <cellStyle name="Currency 112" xfId="277" xr:uid="{00000000-0005-0000-0000-00004A010000}"/>
    <cellStyle name="Currency 112 2" xfId="1017" xr:uid="{BA488B1C-041B-4628-A8BF-C01F481E419C}"/>
    <cellStyle name="Currency 113" xfId="278" xr:uid="{00000000-0005-0000-0000-00004B010000}"/>
    <cellStyle name="Currency 113 2" xfId="1018" xr:uid="{C9F8EA82-ECAC-4FFC-8B7C-454BAFEDF187}"/>
    <cellStyle name="Currency 114" xfId="279" xr:uid="{00000000-0005-0000-0000-00004C010000}"/>
    <cellStyle name="Currency 114 2" xfId="1019" xr:uid="{8C3A098C-0314-4F52-9D8C-F6E6D3536B43}"/>
    <cellStyle name="Currency 115" xfId="280" xr:uid="{00000000-0005-0000-0000-00004D010000}"/>
    <cellStyle name="Currency 115 2" xfId="1020" xr:uid="{22D08746-5BB3-46F6-AAA6-A5299749FD8B}"/>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1" xr:uid="{7EC547BB-5A3B-43EC-811B-3B8072FDE572}"/>
    <cellStyle name="Currency 14" xfId="307" xr:uid="{00000000-0005-0000-0000-000068010000}"/>
    <cellStyle name="Currency 140" xfId="308" xr:uid="{00000000-0005-0000-0000-000069010000}"/>
    <cellStyle name="Currency 140 2" xfId="1022" xr:uid="{7457B3A8-E24B-4538-A6FA-1565BABD7CA4}"/>
    <cellStyle name="Currency 141" xfId="309" xr:uid="{00000000-0005-0000-0000-00006A010000}"/>
    <cellStyle name="Currency 141 2" xfId="1023" xr:uid="{1B95E206-326E-48EF-B922-61F9551B6D30}"/>
    <cellStyle name="Currency 142" xfId="310" xr:uid="{00000000-0005-0000-0000-00006B010000}"/>
    <cellStyle name="Currency 142 2" xfId="1024" xr:uid="{8DFD57B9-710D-4436-A3CD-3D4FCF8759A9}"/>
    <cellStyle name="Currency 143" xfId="311" xr:uid="{00000000-0005-0000-0000-00006C010000}"/>
    <cellStyle name="Currency 143 2" xfId="1025" xr:uid="{5A13F85C-6AC8-4B76-B5EB-BD3B493506FE}"/>
    <cellStyle name="Currency 144" xfId="312" xr:uid="{00000000-0005-0000-0000-00006D010000}"/>
    <cellStyle name="Currency 144 2" xfId="1026" xr:uid="{F0B8E9E4-A8D0-460D-836B-0F0879A30FD9}"/>
    <cellStyle name="Currency 145" xfId="313" xr:uid="{00000000-0005-0000-0000-00006E010000}"/>
    <cellStyle name="Currency 145 2" xfId="1027" xr:uid="{305142BB-45BA-44C0-B8C3-9823401DF963}"/>
    <cellStyle name="Currency 146" xfId="314" xr:uid="{00000000-0005-0000-0000-00006F010000}"/>
    <cellStyle name="Currency 146 2" xfId="1028" xr:uid="{F84F21CE-DD1C-484F-A9BA-9377F8B2BD28}"/>
    <cellStyle name="Currency 147" xfId="315" xr:uid="{00000000-0005-0000-0000-000070010000}"/>
    <cellStyle name="Currency 147 2" xfId="1029" xr:uid="{A387B56D-7865-4DB0-B139-C37F972DCFBC}"/>
    <cellStyle name="Currency 148" xfId="316" xr:uid="{00000000-0005-0000-0000-000071010000}"/>
    <cellStyle name="Currency 148 2" xfId="1030" xr:uid="{C112A4FA-B6EE-4D5A-B2A5-A091D0BE583E}"/>
    <cellStyle name="Currency 149" xfId="317" xr:uid="{00000000-0005-0000-0000-000072010000}"/>
    <cellStyle name="Currency 149 2" xfId="1031" xr:uid="{F4E9D244-08A0-4EE1-BE1B-E03F130B9A49}"/>
    <cellStyle name="Currency 15" xfId="318" xr:uid="{00000000-0005-0000-0000-000073010000}"/>
    <cellStyle name="Currency 150" xfId="319" xr:uid="{00000000-0005-0000-0000-000074010000}"/>
    <cellStyle name="Currency 150 2" xfId="1032" xr:uid="{16D086FE-F106-4F7A-BA1B-743E4A44BB22}"/>
    <cellStyle name="Currency 151" xfId="320" xr:uid="{00000000-0005-0000-0000-000075010000}"/>
    <cellStyle name="Currency 151 2" xfId="1033" xr:uid="{777B01AD-E168-462F-ADF7-C82060E6141B}"/>
    <cellStyle name="Currency 152" xfId="321" xr:uid="{00000000-0005-0000-0000-000076010000}"/>
    <cellStyle name="Currency 152 2" xfId="1034" xr:uid="{7ECEE782-5F12-4ADE-AEAA-D253BA3836E7}"/>
    <cellStyle name="Currency 153" xfId="322" xr:uid="{00000000-0005-0000-0000-000077010000}"/>
    <cellStyle name="Currency 153 2" xfId="1035" xr:uid="{A5F391F8-5FEA-42DE-8E55-8CC448527923}"/>
    <cellStyle name="Currency 154" xfId="323" xr:uid="{00000000-0005-0000-0000-000078010000}"/>
    <cellStyle name="Currency 154 2" xfId="1036" xr:uid="{838AF3FF-8A52-4CD7-BC46-AF73CF00699E}"/>
    <cellStyle name="Currency 155" xfId="324" xr:uid="{00000000-0005-0000-0000-000079010000}"/>
    <cellStyle name="Currency 155 2" xfId="1037" xr:uid="{65862280-AB8F-4546-8130-49618ED80520}"/>
    <cellStyle name="Currency 156" xfId="325" xr:uid="{00000000-0005-0000-0000-00007A010000}"/>
    <cellStyle name="Currency 156 2" xfId="1038" xr:uid="{7993EB1C-513E-4690-8741-28FAA1426F4A}"/>
    <cellStyle name="Currency 157" xfId="326" xr:uid="{00000000-0005-0000-0000-00007B010000}"/>
    <cellStyle name="Currency 157 2" xfId="1039" xr:uid="{6EED0B96-656A-45C7-9844-B9BEE84A5884}"/>
    <cellStyle name="Currency 158" xfId="327" xr:uid="{00000000-0005-0000-0000-00007C010000}"/>
    <cellStyle name="Currency 158 2" xfId="1040" xr:uid="{77271B1B-7573-4485-97BA-329A08ADB897}"/>
    <cellStyle name="Currency 159" xfId="328" xr:uid="{00000000-0005-0000-0000-00007D010000}"/>
    <cellStyle name="Currency 159 2" xfId="1041" xr:uid="{62993CC3-659F-4A48-A147-77D16969100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2" xr:uid="{B242AFCE-EECB-4522-9C97-417CAA4DC84A}"/>
    <cellStyle name="Currency 204" xfId="379" xr:uid="{00000000-0005-0000-0000-0000B0010000}"/>
    <cellStyle name="Currency 204 2" xfId="1043" xr:uid="{F1C08ABB-C597-46A7-871B-3DD91ECC3D8F}"/>
    <cellStyle name="Currency 205" xfId="380" xr:uid="{00000000-0005-0000-0000-0000B1010000}"/>
    <cellStyle name="Currency 205 2" xfId="1044" xr:uid="{78DF314E-3EF5-4B1B-8FC4-F746405BD63F}"/>
    <cellStyle name="Currency 206" xfId="381" xr:uid="{00000000-0005-0000-0000-0000B2010000}"/>
    <cellStyle name="Currency 206 2" xfId="1045" xr:uid="{81551742-109B-4C07-BDEE-D0E681A4FDCD}"/>
    <cellStyle name="Currency 207" xfId="382" xr:uid="{00000000-0005-0000-0000-0000B3010000}"/>
    <cellStyle name="Currency 207 2" xfId="1046" xr:uid="{CB1D9867-99DA-4642-9C85-62C5BBA69444}"/>
    <cellStyle name="Currency 208" xfId="383" xr:uid="{00000000-0005-0000-0000-0000B4010000}"/>
    <cellStyle name="Currency 208 2" xfId="1047" xr:uid="{093DE1AD-4FBB-4FFE-A216-0A8AD8863FFD}"/>
    <cellStyle name="Currency 209" xfId="384" xr:uid="{00000000-0005-0000-0000-0000B5010000}"/>
    <cellStyle name="Currency 209 2" xfId="1048" xr:uid="{FC70583C-2A7E-4D3C-8D2C-17A362E77CB0}"/>
    <cellStyle name="Currency 21" xfId="385" xr:uid="{00000000-0005-0000-0000-0000B6010000}"/>
    <cellStyle name="Currency 210" xfId="386" xr:uid="{00000000-0005-0000-0000-0000B7010000}"/>
    <cellStyle name="Currency 210 2" xfId="1049" xr:uid="{2B1C33ED-C463-41E8-8BBB-20CF6C14005E}"/>
    <cellStyle name="Currency 211" xfId="387" xr:uid="{00000000-0005-0000-0000-0000B8010000}"/>
    <cellStyle name="Currency 211 2" xfId="1050" xr:uid="{1BCC1751-8BBF-4419-B4D7-7FAA2161CD0A}"/>
    <cellStyle name="Currency 212" xfId="388" xr:uid="{00000000-0005-0000-0000-0000B9010000}"/>
    <cellStyle name="Currency 212 2" xfId="1051" xr:uid="{43B77A66-7DE4-4B7C-9271-60C437AA54BE}"/>
    <cellStyle name="Currency 213" xfId="389" xr:uid="{00000000-0005-0000-0000-0000BA010000}"/>
    <cellStyle name="Currency 213 2" xfId="1052" xr:uid="{7B3DD190-A699-4A82-837A-4D6F179DF8B5}"/>
    <cellStyle name="Currency 214" xfId="390" xr:uid="{00000000-0005-0000-0000-0000BB010000}"/>
    <cellStyle name="Currency 214 2" xfId="1053" xr:uid="{CB0B609F-5114-4B80-BB22-808547A62DDF}"/>
    <cellStyle name="Currency 215" xfId="391" xr:uid="{00000000-0005-0000-0000-0000BC010000}"/>
    <cellStyle name="Currency 215 2" xfId="1054" xr:uid="{70B4575A-91F2-4BE3-9814-B382935B2184}"/>
    <cellStyle name="Currency 216" xfId="392" xr:uid="{00000000-0005-0000-0000-0000BD010000}"/>
    <cellStyle name="Currency 216 2" xfId="1055" xr:uid="{3C9E3013-69C4-4A81-8C3F-571D300CE056}"/>
    <cellStyle name="Currency 217" xfId="393" xr:uid="{00000000-0005-0000-0000-0000BE010000}"/>
    <cellStyle name="Currency 217 2" xfId="1056" xr:uid="{82BC4A99-2F59-4ACF-9E30-DCD20AEAF908}"/>
    <cellStyle name="Currency 218" xfId="394" xr:uid="{00000000-0005-0000-0000-0000BF010000}"/>
    <cellStyle name="Currency 218 2" xfId="1057" xr:uid="{FB1440DB-37F3-489A-B1B5-D4B116F26ECE}"/>
    <cellStyle name="Currency 219" xfId="395" xr:uid="{00000000-0005-0000-0000-0000C0010000}"/>
    <cellStyle name="Currency 219 2" xfId="1058" xr:uid="{25886984-B95F-4EEF-834C-4D20D1E3FAB7}"/>
    <cellStyle name="Currency 22" xfId="396" xr:uid="{00000000-0005-0000-0000-0000C1010000}"/>
    <cellStyle name="Currency 220" xfId="397" xr:uid="{00000000-0005-0000-0000-0000C2010000}"/>
    <cellStyle name="Currency 220 2" xfId="1059" xr:uid="{09A1C936-DE02-4E4C-9CF5-E1BD155459C6}"/>
    <cellStyle name="Currency 221" xfId="398" xr:uid="{00000000-0005-0000-0000-0000C3010000}"/>
    <cellStyle name="Currency 221 2" xfId="1060" xr:uid="{018D9128-A458-4901-B5AF-98AF0CBA5C9A}"/>
    <cellStyle name="Currency 222" xfId="399" xr:uid="{00000000-0005-0000-0000-0000C4010000}"/>
    <cellStyle name="Currency 222 2" xfId="1061" xr:uid="{AD7A4F73-434E-460D-B2A6-D0E6B145E18E}"/>
    <cellStyle name="Currency 223" xfId="400" xr:uid="{00000000-0005-0000-0000-0000C5010000}"/>
    <cellStyle name="Currency 223 2" xfId="1062" xr:uid="{623DEE78-324C-4AC7-BBB8-344276FF8347}"/>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3" xr:uid="{49A5CD05-30C2-4F85-898D-7FADF2690EC5}"/>
    <cellStyle name="Currency 94" xfId="479" xr:uid="{00000000-0005-0000-0000-000014020000}"/>
    <cellStyle name="Currency 94 2" xfId="1064" xr:uid="{44E5EF5D-D199-4DEC-8701-7EC4A84458AE}"/>
    <cellStyle name="Currency 95" xfId="480" xr:uid="{00000000-0005-0000-0000-000015020000}"/>
    <cellStyle name="Currency 95 2" xfId="1065" xr:uid="{43F65C51-8834-41B1-94DF-A46FB364CF99}"/>
    <cellStyle name="Currency 96" xfId="481" xr:uid="{00000000-0005-0000-0000-000016020000}"/>
    <cellStyle name="Currency 96 2" xfId="1066" xr:uid="{613DD185-A102-4CA8-B43E-7D4F2CA96686}"/>
    <cellStyle name="Currency 97" xfId="482" xr:uid="{00000000-0005-0000-0000-000017020000}"/>
    <cellStyle name="Currency 97 2" xfId="1067" xr:uid="{CB926EBF-EAE1-4558-AB2F-6860F630BADB}"/>
    <cellStyle name="Currency 98" xfId="483" xr:uid="{00000000-0005-0000-0000-000018020000}"/>
    <cellStyle name="Currency 98 2" xfId="1068" xr:uid="{6AB886C2-6D92-4DE8-89AD-99DE67419E3B}"/>
    <cellStyle name="Currency 99" xfId="484" xr:uid="{00000000-0005-0000-0000-000019020000}"/>
    <cellStyle name="Currency 99 2" xfId="1069" xr:uid="{48D7EEF8-D0B0-4EE5-A5EC-D3328D031CD8}"/>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0" xr:uid="{8853C06F-46FE-49B9-8D5E-F4E9B01CF63D}"/>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5" xr:uid="{87DD0009-E4F2-4AC0-8B63-F5F5C4BF6372}"/>
    <cellStyle name="Normal 13 2 2 2 2 2 3" xfId="1121" xr:uid="{CDF4281A-0BAA-46BD-9F4C-CA8B81B580B2}"/>
    <cellStyle name="Normal 13 2 2 2 2 3" xfId="728" xr:uid="{F7E642FC-6515-4C96-BF0C-73AEC1DE4ADF}"/>
    <cellStyle name="Normal 13 2 2 2 2 3 2" xfId="1188" xr:uid="{9B5BF597-A689-45EE-999E-465792C95534}"/>
    <cellStyle name="Normal 13 2 2 2 2 4" xfId="1074" xr:uid="{BC268212-1680-4903-BDAD-CA05FCB9D645}"/>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6" xr:uid="{C894A650-91F2-42A8-8BFC-5DA95C9CED48}"/>
    <cellStyle name="Normal 13 2 2 2 3 2 3" xfId="1122" xr:uid="{B6F50810-C724-4409-A93B-41AF850DF5DF}"/>
    <cellStyle name="Normal 13 2 2 2 3 3" xfId="729" xr:uid="{217E2C86-D28F-4667-8EB7-18B8E5C66798}"/>
    <cellStyle name="Normal 13 2 2 2 3 3 2" xfId="1189" xr:uid="{260C2197-B8DC-4DD1-95C0-8062F2525BA4}"/>
    <cellStyle name="Normal 13 2 2 2 3 4" xfId="1075" xr:uid="{439A09E6-775F-457B-9705-A3A66AC1E592}"/>
    <cellStyle name="Normal 13 2 2 2 4" xfId="637" xr:uid="{00000000-0005-0000-0000-00004C020000}"/>
    <cellStyle name="Normal 13 2 2 2 4 2" xfId="774" xr:uid="{9DD2384D-9728-4663-8046-D79F77604DA2}"/>
    <cellStyle name="Normal 13 2 2 2 4 2 2" xfId="1234" xr:uid="{4835EFA2-776E-4B19-8256-BDC85C3696C0}"/>
    <cellStyle name="Normal 13 2 2 2 4 3" xfId="1120" xr:uid="{398B58F7-5849-4425-9851-53EA226DF379}"/>
    <cellStyle name="Normal 13 2 2 2 5" xfId="727" xr:uid="{70E49861-77DE-4FCA-9F03-2E66F0E07D24}"/>
    <cellStyle name="Normal 13 2 2 2 5 2" xfId="1187" xr:uid="{4F755C66-59C3-4836-A6B9-3BDAEED55223}"/>
    <cellStyle name="Normal 13 2 2 2 6" xfId="1073" xr:uid="{1EC6137E-AF61-4BB9-B895-12A39E664567}"/>
    <cellStyle name="Normal 13 2 2 3" xfId="636" xr:uid="{00000000-0005-0000-0000-00004D020000}"/>
    <cellStyle name="Normal 13 2 2 3 2" xfId="773" xr:uid="{9843F705-B6F1-47BA-9AAF-DC472586A2A6}"/>
    <cellStyle name="Normal 13 2 2 3 2 2" xfId="1233" xr:uid="{2A12D3A0-43A6-41E3-9DCE-E5AF939E07F1}"/>
    <cellStyle name="Normal 13 2 2 3 3" xfId="1119" xr:uid="{BCC250B9-C3E7-4AAF-B71C-F50D53382D1E}"/>
    <cellStyle name="Normal 13 2 2 4" xfId="726" xr:uid="{BBBF9789-6ECD-417E-8D96-760118FC6639}"/>
    <cellStyle name="Normal 13 2 2 4 2" xfId="1186" xr:uid="{46ADC8D8-EE17-47AC-A952-FA8F91736D51}"/>
    <cellStyle name="Normal 13 2 2 5" xfId="1072" xr:uid="{E59E9280-2449-4C67-A451-4872713A5348}"/>
    <cellStyle name="Normal 13 2 3" xfId="512" xr:uid="{00000000-0005-0000-0000-00004E020000}"/>
    <cellStyle name="Normal 13 2 3 2" xfId="640" xr:uid="{00000000-0005-0000-0000-00004F020000}"/>
    <cellStyle name="Normal 13 2 3 2 2" xfId="777" xr:uid="{B4AF2282-B0D2-478B-89A0-06C94235AEDC}"/>
    <cellStyle name="Normal 13 2 3 2 2 2" xfId="1237" xr:uid="{7F7A5F16-A71C-403B-9E5D-156063B451F6}"/>
    <cellStyle name="Normal 13 2 3 2 3" xfId="1123" xr:uid="{7E6A1879-105B-4595-957B-BA1025307B2E}"/>
    <cellStyle name="Normal 13 2 3 3" xfId="730" xr:uid="{D638219D-FAF2-4D70-972F-879DF1ADCC78}"/>
    <cellStyle name="Normal 13 2 3 3 2" xfId="1190" xr:uid="{FCCFFE8C-0153-400E-92DF-26CBE33D7DE7}"/>
    <cellStyle name="Normal 13 2 3 4" xfId="1076" xr:uid="{C5C93A75-8EF2-4DBA-B068-646035A9B664}"/>
    <cellStyle name="Normal 13 2 4" xfId="635" xr:uid="{00000000-0005-0000-0000-000050020000}"/>
    <cellStyle name="Normal 13 2 4 2" xfId="772" xr:uid="{924C57E5-2D63-4800-A70B-86DF745E6952}"/>
    <cellStyle name="Normal 13 2 4 2 2" xfId="1232" xr:uid="{C5A5C408-F604-4AFF-AA53-B27E112FF452}"/>
    <cellStyle name="Normal 13 2 4 3" xfId="1118" xr:uid="{FCE59902-95C3-4304-9354-B4277860020F}"/>
    <cellStyle name="Normal 13 2 5" xfId="725" xr:uid="{13862D8D-C120-4ACD-9F73-65901595AA90}"/>
    <cellStyle name="Normal 13 2 5 2" xfId="1185" xr:uid="{AC2AA61B-A59B-4D06-AE5F-69C94978D335}"/>
    <cellStyle name="Normal 13 2 6" xfId="1071" xr:uid="{1B5AA816-0123-4352-9DB8-1E7D364A3243}"/>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39" xr:uid="{1AB849C9-FF5C-4688-AD81-C06D59EA27BA}"/>
    <cellStyle name="Normal 13 3 2 2 3" xfId="1125" xr:uid="{8DDD6CC7-0B83-45EC-8A07-20EB35BDEBBF}"/>
    <cellStyle name="Normal 13 3 2 3" xfId="732" xr:uid="{C506AF63-BAF5-446B-8634-6B173C3D2277}"/>
    <cellStyle name="Normal 13 3 2 3 2" xfId="1192" xr:uid="{0265C737-9629-4A7D-9AB2-3CA504CC1B52}"/>
    <cellStyle name="Normal 13 3 2 4" xfId="1078" xr:uid="{F645B31D-39B5-4616-A288-B3D6114FF55C}"/>
    <cellStyle name="Normal 13 3 3" xfId="641" xr:uid="{00000000-0005-0000-0000-000054020000}"/>
    <cellStyle name="Normal 13 3 3 2" xfId="778" xr:uid="{2D64F0B6-F2D4-4753-ACAB-B8970C19DF11}"/>
    <cellStyle name="Normal 13 3 3 2 2" xfId="1238" xr:uid="{F9203708-5301-4637-A439-34B852999FAC}"/>
    <cellStyle name="Normal 13 3 3 3" xfId="1124" xr:uid="{963D724A-6A5E-454A-AD33-44CCD5FE97A8}"/>
    <cellStyle name="Normal 13 3 4" xfId="731" xr:uid="{A8FFA28B-3FBA-4810-9FB7-E8BC8786E106}"/>
    <cellStyle name="Normal 13 3 4 2" xfId="1191" xr:uid="{85808507-87C1-4689-98D0-B9DFBC06EB81}"/>
    <cellStyle name="Normal 13 3 5" xfId="1077" xr:uid="{1A2D945B-69EF-4A9F-B7BE-6BC0E51A0F3E}"/>
    <cellStyle name="Normal 13 4" xfId="515" xr:uid="{00000000-0005-0000-0000-000055020000}"/>
    <cellStyle name="Normal 13 4 2" xfId="643" xr:uid="{00000000-0005-0000-0000-000056020000}"/>
    <cellStyle name="Normal 13 4 2 2" xfId="780" xr:uid="{1C21DE69-2493-4CFD-AB7C-13CD278C565F}"/>
    <cellStyle name="Normal 13 4 2 2 2" xfId="1240" xr:uid="{42497739-2CC6-494E-8C2C-E2828CA15FC6}"/>
    <cellStyle name="Normal 13 4 2 3" xfId="1126" xr:uid="{EDDF3560-E03F-437F-A78C-83ECF2A6C789}"/>
    <cellStyle name="Normal 13 4 3" xfId="733" xr:uid="{38E01FFC-D61C-4E61-B3A4-423B54ECD7D6}"/>
    <cellStyle name="Normal 13 4 3 2" xfId="1193" xr:uid="{5A7C6EB4-77DE-4AA1-AF5B-EF017DB29E18}"/>
    <cellStyle name="Normal 13 4 4" xfId="1079" xr:uid="{77B6AAE2-D2A0-4C00-9510-CC00AF182F49}"/>
    <cellStyle name="Normal 13 5" xfId="634" xr:uid="{00000000-0005-0000-0000-000057020000}"/>
    <cellStyle name="Normal 13 5 2" xfId="771" xr:uid="{F8A01035-FD81-4170-AC37-95B4477EB95E}"/>
    <cellStyle name="Normal 13 5 2 2" xfId="1231" xr:uid="{B15EAE6D-600E-4C84-8093-5828473C5034}"/>
    <cellStyle name="Normal 13 5 3" xfId="1117" xr:uid="{277A75FF-1A74-4DA0-941D-6D4597B882A2}"/>
    <cellStyle name="Normal 13 6" xfId="516" xr:uid="{00000000-0005-0000-0000-000058020000}"/>
    <cellStyle name="Normal 13 6 2" xfId="644" xr:uid="{00000000-0005-0000-0000-000059020000}"/>
    <cellStyle name="Normal 13 6 2 2" xfId="781" xr:uid="{57E1D229-3A53-40B5-BE22-FDB47E104338}"/>
    <cellStyle name="Normal 13 6 2 2 2" xfId="1241" xr:uid="{22DA8794-9F4C-4C9B-AAA1-5B92DE41CC02}"/>
    <cellStyle name="Normal 13 6 2 3" xfId="1127" xr:uid="{41D928EE-45D4-49A6-9A29-94F29B6E8176}"/>
    <cellStyle name="Normal 13 6 3" xfId="734" xr:uid="{6D8D5F10-C45C-44AF-9B94-9F21A3A87E4B}"/>
    <cellStyle name="Normal 13 6 3 2" xfId="1194" xr:uid="{8316ED4D-B6EE-4255-A23C-BF71A4C5AA61}"/>
    <cellStyle name="Normal 13 6 4" xfId="1080" xr:uid="{773A8AA9-69B6-412E-8F89-A6666C143FB6}"/>
    <cellStyle name="Normal 13 7" xfId="724" xr:uid="{8A2E9159-67EF-4D2A-B9C2-AE5A64726B19}"/>
    <cellStyle name="Normal 13 7 2" xfId="1184" xr:uid="{609C3BBD-7DD3-4BED-B2D0-9B382202E35B}"/>
    <cellStyle name="Normal 13 8" xfId="827" xr:uid="{EFDFA653-4B61-4972-8F4B-C60793DA36FB}"/>
    <cellStyle name="Normal 13 8 2" xfId="1287" xr:uid="{DA2D1C32-CB7D-41CC-9AB2-A33BEF803DEC}"/>
    <cellStyle name="Normal 13 9" xfId="826" xr:uid="{D4C677BD-5786-4D10-8940-E8BAED57CE72}"/>
    <cellStyle name="Normal 13 9 2" xfId="1286" xr:uid="{D4019B42-000C-4080-A7E8-FA123AEE6C15}"/>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2" xr:uid="{5E55E367-E841-49CD-8A25-E605CD3A4621}"/>
    <cellStyle name="Normal 2 2 2 2 3" xfId="1128" xr:uid="{66A4A833-9417-43BD-95A1-2054EFCCEDCF}"/>
    <cellStyle name="Normal 2 2 2 3" xfId="735" xr:uid="{A3802D78-3B2F-46A9-976C-16D5D1A814A2}"/>
    <cellStyle name="Normal 2 2 2 3 2" xfId="1195" xr:uid="{E07B5821-37AC-4A1F-9181-8A865F2AE46A}"/>
    <cellStyle name="Normal 2 2 2 4" xfId="1081" xr:uid="{90822AE7-DEB7-4098-9966-A08E58854124}"/>
    <cellStyle name="Normal 2 2 3" xfId="524" xr:uid="{00000000-0005-0000-0000-000062020000}"/>
    <cellStyle name="Normal 2 2 3 2" xfId="646" xr:uid="{00000000-0005-0000-0000-000063020000}"/>
    <cellStyle name="Normal 2 2 3 2 2" xfId="783" xr:uid="{C566D045-DC4F-4DC4-8267-F76C64080F82}"/>
    <cellStyle name="Normal 2 2 3 2 2 2" xfId="1243" xr:uid="{8E41F8F5-A18A-4E70-A5FF-7780772FAF17}"/>
    <cellStyle name="Normal 2 2 3 2 3" xfId="1129" xr:uid="{0529EF00-24C8-4A17-8D5B-82E823B573D8}"/>
    <cellStyle name="Normal 2 2 3 3" xfId="736" xr:uid="{D9BD5694-2E8F-4E1C-9453-E73B38E022CC}"/>
    <cellStyle name="Normal 2 2 3 3 2" xfId="1196" xr:uid="{FC9F4769-B3C3-4C50-86A1-147047B8F1D5}"/>
    <cellStyle name="Normal 2 2 3 4" xfId="1082" xr:uid="{998DF786-D5FF-490D-835C-0F47B301B15B}"/>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4" xr:uid="{8ED1D782-DF36-4D50-BFD4-F0905EA56AE9}"/>
    <cellStyle name="Normal 2 3 2 2 3" xfId="1130" xr:uid="{54F1F122-6FBC-4CD3-B727-4F3D486A32C9}"/>
    <cellStyle name="Normal 2 3 2 3" xfId="737" xr:uid="{9AB5990D-0C25-4A4B-BDB5-317FA693F5A2}"/>
    <cellStyle name="Normal 2 3 2 3 2" xfId="1197" xr:uid="{8338DD21-B6E2-4340-8444-9AB6C88E9581}"/>
    <cellStyle name="Normal 2 3 2 4" xfId="1083" xr:uid="{2757E011-9CB9-4C85-B30A-DCDF8FCC63FE}"/>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5" xr:uid="{7161416A-8DA5-4EAE-9C98-668C8F1ABEA4}"/>
    <cellStyle name="Normal 2 4 2 2 3" xfId="1131" xr:uid="{46E8AD54-51B4-4475-95E7-82C9F8E9325B}"/>
    <cellStyle name="Normal 2 4 2 3" xfId="738" xr:uid="{5D198248-154E-4873-9612-83DD012631A4}"/>
    <cellStyle name="Normal 2 4 2 3 2" xfId="1198" xr:uid="{BBC28F82-92B1-49C7-BC70-8EC2848E0E44}"/>
    <cellStyle name="Normal 2 4 2 4" xfId="1084" xr:uid="{63B7E4C4-259B-41EC-A60C-87222E017675}"/>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6" xr:uid="{82306E67-1847-4845-A9F5-FF14BB25D368}"/>
    <cellStyle name="Normal 3 2 2 3" xfId="1132" xr:uid="{5C160F81-0DDB-4DD7-B811-4F4553423469}"/>
    <cellStyle name="Normal 3 2 3" xfId="739" xr:uid="{377DC67A-60E6-48D5-A9E8-578699562D33}"/>
    <cellStyle name="Normal 3 2 3 2" xfId="1199" xr:uid="{464D1C7F-8033-402E-B95F-04FC3DE5CE70}"/>
    <cellStyle name="Normal 3 2 4" xfId="1085" xr:uid="{F3FD7772-4A9B-4B1F-A1D0-6274699EF5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47" xr:uid="{393399AA-28F2-44D0-B09F-80E3913E8FD5}"/>
    <cellStyle name="Normal 3 4 2 3" xfId="1133" xr:uid="{463D79AA-E0E6-4812-8C01-44FF9A8FD94F}"/>
    <cellStyle name="Normal 3 4 3" xfId="740" xr:uid="{3EA5D8E4-6834-4490-B126-B0CDD22E95FC}"/>
    <cellStyle name="Normal 3 4 3 2" xfId="1200" xr:uid="{167CA32E-863D-497D-81E1-5679B72FCB1D}"/>
    <cellStyle name="Normal 3 4 4" xfId="1086" xr:uid="{C045A264-0FF2-495A-85F3-47C264894B51}"/>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0" xr:uid="{F88A8652-EFAD-4CEE-BBF9-1EA686B07712}"/>
    <cellStyle name="Normal 3 8 2 2 2 3" xfId="1136" xr:uid="{12700E40-51DC-4ED2-97AB-E32952F3B96D}"/>
    <cellStyle name="Normal 3 8 2 2 3" xfId="743" xr:uid="{308FA54C-9BC3-4284-9C32-F899617D1BC3}"/>
    <cellStyle name="Normal 3 8 2 2 3 2" xfId="1203" xr:uid="{6606F902-4AF3-4FF4-91D2-31153D088B34}"/>
    <cellStyle name="Normal 3 8 2 2 4" xfId="1089" xr:uid="{FA857F2D-7A5F-4947-B170-116AAE3FC0E4}"/>
    <cellStyle name="Normal 3 8 2 3" xfId="652" xr:uid="{00000000-0005-0000-0000-000077020000}"/>
    <cellStyle name="Normal 3 8 2 3 2" xfId="789" xr:uid="{69921434-A489-4286-ADDD-AD50D353D66D}"/>
    <cellStyle name="Normal 3 8 2 3 2 2" xfId="1249" xr:uid="{900201EB-77AF-47CD-8B18-422B6BD195B0}"/>
    <cellStyle name="Normal 3 8 2 3 3" xfId="1135" xr:uid="{9B5A8AEE-3494-497B-857F-F663E1F37096}"/>
    <cellStyle name="Normal 3 8 2 4" xfId="742" xr:uid="{AAEE4AB8-02EC-474A-8844-C6400B8C5517}"/>
    <cellStyle name="Normal 3 8 2 4 2" xfId="1202" xr:uid="{69C7E89A-1089-4A36-BF34-22D648B76FC3}"/>
    <cellStyle name="Normal 3 8 2 5" xfId="1088" xr:uid="{06B01DC5-7F19-4E1F-9D66-3A6DBBB4A2F2}"/>
    <cellStyle name="Normal 3 8 3" xfId="539" xr:uid="{00000000-0005-0000-0000-000078020000}"/>
    <cellStyle name="Normal 3 8 3 2" xfId="654" xr:uid="{00000000-0005-0000-0000-000079020000}"/>
    <cellStyle name="Normal 3 8 3 2 2" xfId="791" xr:uid="{F1F1E672-46F7-4F96-AD70-77C2114D89F8}"/>
    <cellStyle name="Normal 3 8 3 2 2 2" xfId="1251" xr:uid="{323A5DE1-A8F8-40C0-A977-4D4743F4DFEE}"/>
    <cellStyle name="Normal 3 8 3 2 3" xfId="1137" xr:uid="{68F6E715-1025-4A6A-8249-6FB35C766451}"/>
    <cellStyle name="Normal 3 8 3 3" xfId="744" xr:uid="{AF3DC75E-05A9-4174-BE89-59F25C5D1C4B}"/>
    <cellStyle name="Normal 3 8 3 3 2" xfId="1204" xr:uid="{3C0AE2CE-6C03-4800-96C3-7FDAA88B4782}"/>
    <cellStyle name="Normal 3 8 3 4" xfId="1090" xr:uid="{7B1B0C74-1EFD-45CC-B728-7F0B7F4E8D2B}"/>
    <cellStyle name="Normal 3 8 4" xfId="651" xr:uid="{00000000-0005-0000-0000-00007A020000}"/>
    <cellStyle name="Normal 3 8 4 2" xfId="788" xr:uid="{CA7AF605-D634-4851-8C95-3635FFCD681C}"/>
    <cellStyle name="Normal 3 8 4 2 2" xfId="1248" xr:uid="{91F34898-2FDB-403E-BC44-5AF46C93D123}"/>
    <cellStyle name="Normal 3 8 4 3" xfId="1134" xr:uid="{296ABFC6-DB73-49A0-A40F-7B912F9509CA}"/>
    <cellStyle name="Normal 3 8 5" xfId="741" xr:uid="{C5F7FE80-F11C-4EC4-8219-37EABB1B2D82}"/>
    <cellStyle name="Normal 3 8 5 2" xfId="1201" xr:uid="{8A76E2DB-4D33-4B3A-A801-9E6C3778C039}"/>
    <cellStyle name="Normal 3 8 6" xfId="1087" xr:uid="{D31EC217-73E5-45CE-9E2E-3B1F18A9E6A5}"/>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2" xr:uid="{792140F6-EA60-431F-99DC-99622E887427}"/>
    <cellStyle name="Normal 4 2 2 3" xfId="1138" xr:uid="{BA554EDC-1DFE-4DD4-BB5A-A9476AA8158E}"/>
    <cellStyle name="Normal 4 2 3" xfId="745" xr:uid="{E1A365CE-2A0C-4728-92E4-8FEDE92E0FDB}"/>
    <cellStyle name="Normal 4 2 3 2" xfId="1205" xr:uid="{431C1AB4-C587-4A1F-9B95-2D56519A886E}"/>
    <cellStyle name="Normal 4 2 4" xfId="1091" xr:uid="{883B8887-83C4-4701-8557-5632F9905EB8}"/>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3" xr:uid="{FD4CC608-A4B0-4A58-A018-41D87039EEEE}"/>
    <cellStyle name="Normal 4 4 2 3" xfId="1139" xr:uid="{4ABF0244-12B0-425F-B693-0F08FE73CB74}"/>
    <cellStyle name="Normal 4 4 3" xfId="746" xr:uid="{A928AF69-0930-413E-95DF-60F9FA2F0336}"/>
    <cellStyle name="Normal 4 4 3 2" xfId="1206" xr:uid="{3F92B3EF-9074-4742-BC17-97ADCAA3404A}"/>
    <cellStyle name="Normal 4 4 4" xfId="1092" xr:uid="{EA2A120E-5099-4BDB-9471-666B44F903BF}"/>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4" xr:uid="{F71702B9-4D3B-4F54-BC3E-095A132A0686}"/>
    <cellStyle name="Normal 5 3 2 3" xfId="1140" xr:uid="{266E4855-1F37-4B24-BD89-C6C75E67C5DB}"/>
    <cellStyle name="Normal 5 3 3" xfId="747" xr:uid="{576DE7CE-395A-4AE2-9596-6E4815B24A6D}"/>
    <cellStyle name="Normal 5 3 3 2" xfId="1207" xr:uid="{684A39A4-85DD-4CD9-AF0E-9F08C1CAD961}"/>
    <cellStyle name="Normal 5 3 4" xfId="1093" xr:uid="{70B9D5AB-7696-4569-88F9-C401E0DD3489}"/>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6" xr:uid="{F44FC398-D0EB-4CC9-AB72-47834AAE5FAA}"/>
    <cellStyle name="Normal 6 2 2 3" xfId="1142" xr:uid="{00F25801-E0BF-482D-A177-23AC4D4ACA14}"/>
    <cellStyle name="Normal 6 2 3" xfId="749" xr:uid="{557B45E5-E9AC-41E2-A811-61F73279F30D}"/>
    <cellStyle name="Normal 6 2 3 2" xfId="1209" xr:uid="{CE0708DD-902B-4E13-B825-C73890CC9B73}"/>
    <cellStyle name="Normal 6 2 4" xfId="1095" xr:uid="{0B5382E2-8A94-4DE3-9302-E148CF21824E}"/>
    <cellStyle name="Normal 6 3" xfId="570" xr:uid="{00000000-0005-0000-0000-00009D020000}"/>
    <cellStyle name="Normal 6 4" xfId="658" xr:uid="{00000000-0005-0000-0000-00009E020000}"/>
    <cellStyle name="Normal 6 4 2" xfId="795" xr:uid="{94F48A41-6835-47F0-9973-4CC85AEA90D4}"/>
    <cellStyle name="Normal 6 4 2 2" xfId="1255" xr:uid="{AF2DC673-99B3-402E-809E-73B1F84D7B64}"/>
    <cellStyle name="Normal 6 4 3" xfId="1141" xr:uid="{82229681-6A4C-42D7-A710-F6F9656958A9}"/>
    <cellStyle name="Normal 6 5" xfId="748" xr:uid="{F98FC477-0AD5-4A86-A589-DD2204455DBE}"/>
    <cellStyle name="Normal 6 5 2" xfId="1208" xr:uid="{85EDC2E8-E971-470D-8AA1-1E27704A6C42}"/>
    <cellStyle name="Normal 6 6" xfId="1094" xr:uid="{0F3B6192-6B74-4AF4-ADD5-D47A9ECDC896}"/>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4" xr:uid="{F03ABAFD-20B0-465B-B55C-0B564F75D525}"/>
    <cellStyle name="Normal 9 3" xfId="1170" xr:uid="{3B7D94F8-A7BE-4657-8548-12D17D879AF2}"/>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57" xr:uid="{91821673-0F3F-42AE-A891-5C745B8CF6B2}"/>
    <cellStyle name="Note 2 2 3" xfId="1143" xr:uid="{FA1F1465-2338-4CD9-9E71-113512912263}"/>
    <cellStyle name="Note 2 3" xfId="750" xr:uid="{AC5340EE-478E-47DC-8896-BD46672619DE}"/>
    <cellStyle name="Note 2 3 2" xfId="1210" xr:uid="{C6EC4A23-6FFB-4F74-887F-9DA162D58108}"/>
    <cellStyle name="Note 2 4" xfId="1096" xr:uid="{A92D11E6-9A60-4233-9039-78A8A823774D}"/>
    <cellStyle name="Note 3" xfId="711" xr:uid="{00000000-0005-0000-0000-0000A6020000}"/>
    <cellStyle name="Note 3 2" xfId="825" xr:uid="{BE69DA9A-320A-423F-A18C-65A987CEC7F4}"/>
    <cellStyle name="Note 3 2 2" xfId="1285" xr:uid="{DCA12D2A-933F-407B-BD4A-0C8B32C6817D}"/>
    <cellStyle name="Note 3 3" xfId="1171" xr:uid="{CB59C3DB-3051-4877-B361-2EFD9BFED566}"/>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1" xr:uid="{09345CA9-BCA8-48E9-A629-BEFD980B1D88}"/>
    <cellStyle name="Standard 4 2 2 2 2 3" xfId="1147" xr:uid="{ECBBFB70-3026-4F83-B81E-91C1CC62A306}"/>
    <cellStyle name="Standard 4 2 2 2 3" xfId="754" xr:uid="{3717BDF9-DF18-469D-A1A6-133293EAB916}"/>
    <cellStyle name="Standard 4 2 2 2 3 2" xfId="1214" xr:uid="{C6EE6555-9ED8-43B2-BDE9-3389206B5C2F}"/>
    <cellStyle name="Standard 4 2 2 2 4" xfId="1100" xr:uid="{BD64AFD9-C50D-4576-87AD-AC70AE8E5B3E}"/>
    <cellStyle name="Standard 4 2 2 3" xfId="664" xr:uid="{00000000-0005-0000-0000-0000B2020000}"/>
    <cellStyle name="Standard 4 2 2 3 2" xfId="800" xr:uid="{B519ACEB-8D15-4BAB-914A-A2C2D0673E85}"/>
    <cellStyle name="Standard 4 2 2 3 2 2" xfId="1260" xr:uid="{A7547AE8-9AF6-4F0E-B4A7-8A3294098289}"/>
    <cellStyle name="Standard 4 2 2 3 3" xfId="1146" xr:uid="{D3A34F5E-1D2E-4F5B-AAF5-C352F03AD7A6}"/>
    <cellStyle name="Standard 4 2 2 4" xfId="753" xr:uid="{CC2F9681-7221-4E0B-BE58-DE34D4DC40CF}"/>
    <cellStyle name="Standard 4 2 2 4 2" xfId="1213" xr:uid="{A0A32831-9F47-48F8-BE74-4B18F941ED09}"/>
    <cellStyle name="Standard 4 2 2 5" xfId="1099" xr:uid="{DB7EA940-D53C-4E98-A9D6-4BD24DF0820F}"/>
    <cellStyle name="Standard 4 2 3" xfId="583" xr:uid="{00000000-0005-0000-0000-0000B3020000}"/>
    <cellStyle name="Standard 4 2 3 2" xfId="666" xr:uid="{00000000-0005-0000-0000-0000B4020000}"/>
    <cellStyle name="Standard 4 2 3 2 2" xfId="802" xr:uid="{B5FE6E75-B41F-4CC0-BF1F-33B763CE0A2C}"/>
    <cellStyle name="Standard 4 2 3 2 2 2" xfId="1262" xr:uid="{375E04C4-67F6-443E-8653-F428989EA577}"/>
    <cellStyle name="Standard 4 2 3 2 3" xfId="1148" xr:uid="{3E119C4D-314A-41E4-A3F6-88B7FA4F5492}"/>
    <cellStyle name="Standard 4 2 3 3" xfId="755" xr:uid="{A64374BC-823F-49AF-B773-E84014AFDB70}"/>
    <cellStyle name="Standard 4 2 3 3 2" xfId="1215" xr:uid="{47873376-1E32-4A3E-A1C2-6DBC14281653}"/>
    <cellStyle name="Standard 4 2 3 4" xfId="1101" xr:uid="{16868C24-0861-40F6-8AA3-277CF3144425}"/>
    <cellStyle name="Standard 4 2 4" xfId="663" xr:uid="{00000000-0005-0000-0000-0000B5020000}"/>
    <cellStyle name="Standard 4 2 4 2" xfId="799" xr:uid="{9C2C791D-563B-4AED-BAA8-BB47B68C5354}"/>
    <cellStyle name="Standard 4 2 4 2 2" xfId="1259" xr:uid="{2BF6FA53-5A19-4F6A-84FC-449AAF509E56}"/>
    <cellStyle name="Standard 4 2 4 3" xfId="1145" xr:uid="{99E35366-87E3-4098-BCAB-8440C242EDB6}"/>
    <cellStyle name="Standard 4 2 5" xfId="752" xr:uid="{A197A41C-0F12-46AA-AE19-171F357B5002}"/>
    <cellStyle name="Standard 4 2 5 2" xfId="1212" xr:uid="{56987028-71CB-4E30-A090-813D6708F9C7}"/>
    <cellStyle name="Standard 4 2 6" xfId="1098" xr:uid="{4CDEDB73-EDF7-4F2F-8752-3C6403E283CA}"/>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4" xr:uid="{B296ED04-9BD0-4692-9870-26175687B050}"/>
    <cellStyle name="Standard 4 3 2 2 3" xfId="1150" xr:uid="{BCEB1254-27B6-486A-A404-BAD8C3013D72}"/>
    <cellStyle name="Standard 4 3 2 3" xfId="757" xr:uid="{331D8F24-399E-43AE-9199-C0CEBBDF18BC}"/>
    <cellStyle name="Standard 4 3 2 3 2" xfId="1217" xr:uid="{7A10662D-5FE2-4CEB-9565-EFA49CC387EC}"/>
    <cellStyle name="Standard 4 3 2 4" xfId="1103" xr:uid="{3CAEE854-1DEC-4601-B177-38CEEF0EAC8D}"/>
    <cellStyle name="Standard 4 3 3" xfId="667" xr:uid="{00000000-0005-0000-0000-0000B9020000}"/>
    <cellStyle name="Standard 4 3 3 2" xfId="803" xr:uid="{D9FC3651-C083-4A3A-BBEB-35BDB75E6856}"/>
    <cellStyle name="Standard 4 3 3 2 2" xfId="1263" xr:uid="{213862B2-7237-4FE0-8851-73FE5DA44141}"/>
    <cellStyle name="Standard 4 3 3 3" xfId="1149" xr:uid="{3694AE5F-C4E1-4FDB-8425-B8E61F58E495}"/>
    <cellStyle name="Standard 4 3 4" xfId="756" xr:uid="{B582CC8D-4531-472B-9421-10B8AF6BE8B9}"/>
    <cellStyle name="Standard 4 3 4 2" xfId="1216" xr:uid="{094075E7-02EF-4E73-B785-932B6AFCA897}"/>
    <cellStyle name="Standard 4 3 5" xfId="1102" xr:uid="{EFC6EE81-7CB8-476A-AD46-13015C198A3C}"/>
    <cellStyle name="Standard 4 4" xfId="586" xr:uid="{00000000-0005-0000-0000-0000BA020000}"/>
    <cellStyle name="Standard 4 4 2" xfId="669" xr:uid="{00000000-0005-0000-0000-0000BB020000}"/>
    <cellStyle name="Standard 4 4 2 2" xfId="805" xr:uid="{FA8A2B66-1108-407C-9F13-364C6D5A5AC0}"/>
    <cellStyle name="Standard 4 4 2 2 2" xfId="1265" xr:uid="{D197B3DD-BB0B-4891-A9CF-549E18A5F9C5}"/>
    <cellStyle name="Standard 4 4 2 3" xfId="1151" xr:uid="{2A1A5BD2-A4D1-4CB9-B3BE-FEC87F6CD1E9}"/>
    <cellStyle name="Standard 4 4 3" xfId="758" xr:uid="{1DA9F4F4-EBC5-4578-BE84-7407C5EC93C7}"/>
    <cellStyle name="Standard 4 4 3 2" xfId="1218" xr:uid="{70559539-E3B0-4A01-8A05-55B9A3F96C49}"/>
    <cellStyle name="Standard 4 4 4" xfId="1104" xr:uid="{26FC6B8E-171C-4E84-A0DE-1CFE12F34DD1}"/>
    <cellStyle name="Standard 4 5" xfId="662" xr:uid="{00000000-0005-0000-0000-0000BC020000}"/>
    <cellStyle name="Standard 4 5 2" xfId="798" xr:uid="{C39C8FBF-2901-4072-B80F-AE644911D338}"/>
    <cellStyle name="Standard 4 5 2 2" xfId="1258" xr:uid="{2266BD1B-D663-4EFA-B744-7F1F34BDDEB2}"/>
    <cellStyle name="Standard 4 5 3" xfId="1144" xr:uid="{EE5694F1-DB4A-4B8E-9925-3D05C7E5E0ED}"/>
    <cellStyle name="Standard 4 6" xfId="751" xr:uid="{A1D7548D-B817-4A92-9F01-B4F2C2CCAE96}"/>
    <cellStyle name="Standard 4 6 2" xfId="1211" xr:uid="{7FC587B5-85BE-412D-BD96-330D9ED609EC}"/>
    <cellStyle name="Standard 4 7" xfId="1097" xr:uid="{E083F3AE-003A-40F1-8ABC-3898DEE22797}"/>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laudio.suendermann@stannol.de" TargetMode="External"/><Relationship Id="rId1" Type="http://schemas.openxmlformats.org/officeDocument/2006/relationships/hyperlink" Target="mailto:claudio.suendermann@stanno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B09DD33-6303-42F3-AEA0-CB02C8EDD702}"/>
    </customSheetView>
    <customSheetView guid="{C59130F4-2E03-5E48-94CE-6E4A0484DB9E}" showAutoFilter="1">
      <selection activeCell="E4" sqref="E4"/>
      <pageMargins left="0" right="0" top="0" bottom="0" header="0" footer="0"/>
      <pageSetup paperSize="9" orientation="portrait"/>
      <headerFooter alignWithMargins="0"/>
      <autoFilter ref="B1:N1" xr:uid="{F55EA7BF-BD9F-42B8-A599-D158B822D21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9080A76B-B414-4217-897F-F64D781AA73D}"/>
    </customSheetView>
    <customSheetView guid="{C59130F4-2E03-5E48-94CE-6E4A0484DB9E}" showAutoFilter="1">
      <selection activeCell="C1" sqref="C1:D65536"/>
      <pageMargins left="0" right="0" top="0" bottom="0" header="0" footer="0"/>
      <pageSetup orientation="portrait"/>
      <headerFooter alignWithMargins="0"/>
      <autoFilter ref="B1:C1" xr:uid="{36F200CB-0CD8-4D34-95AF-9921FBBC2553}"/>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75">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45">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35">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25">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20">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75">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75">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5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105">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5">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45">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15">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75">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45">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60">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45">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30">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9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90">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105">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15">
      <c r="A65" s="217" t="str">
        <f ca="1">OFFSET(L!$C$1,MATCH("Instructions"&amp;ADDRESS(ROW(),COLUMN(),4),L!$A:$A,0)-1,SL,,)</f>
        <v>Anleitung zum Ausfüllen Registerkarte „Minenliste“.  Die Kommentare nur in englischer Sprache.</v>
      </c>
      <c r="B65" s="178"/>
    </row>
    <row r="66" spans="1:2" ht="45">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60">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30">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30">
      <c r="A72" s="92" t="str">
        <f ca="1">OFFSET(L!$C$1,MATCH("Instructions"&amp;ADDRESS(ROW(),COLUMN(),4),L!$A:$A,0)-1,SL,,)</f>
        <v>7. Straße der Bergbauanlage – Geben Sie den Straßennamen des Bergbauanlage Standortes an. Das Ausfüllen dieses Feldes ist freiwillig.</v>
      </c>
      <c r="B72" s="178"/>
    </row>
    <row r="73" spans="1:2" ht="30">
      <c r="A73" s="92" t="str">
        <f ca="1">OFFSET(L!$C$1,MATCH("Instructions"&amp;ADDRESS(ROW(),COLUMN(),4),L!$A:$A,0)-1,SL,,)</f>
        <v>8. Ort der Bergbauanlage – Geben Sie den Namen des Ortes an, in dem sich die Bergbauanlage befindet. Das Ausfüllen dieses Feldes ist freiwillig.</v>
      </c>
      <c r="B73" s="178"/>
    </row>
    <row r="74" spans="1:2" ht="30">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20">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50">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75">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75">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5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30">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Posten</v>
      </c>
      <c r="C2" s="176" t="str">
        <f ca="1">OFFSET(L!$C$1,MATCH("Definitions"&amp;ADDRESS(ROW(),COLUMN(),4),L!$A:$A,0)-1,SL,,)</f>
        <v>Definition</v>
      </c>
      <c r="D2" s="398"/>
      <c r="E2" s="177"/>
    </row>
    <row r="3" spans="1:8" ht="60">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8"/>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398"/>
      <c r="E4" s="178" t="s">
        <v>13</v>
      </c>
    </row>
    <row r="5" spans="1:8" ht="75">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8"/>
      <c r="E5" s="178"/>
    </row>
    <row r="6" spans="1:8" ht="75">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8"/>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8"/>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8"/>
      <c r="E8" s="178"/>
    </row>
    <row r="9" spans="1:8" ht="75">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8"/>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8"/>
      <c r="E10" s="178" t="s">
        <v>16</v>
      </c>
    </row>
    <row r="11" spans="1:8" ht="9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8"/>
      <c r="E11" s="178" t="s">
        <v>15</v>
      </c>
      <c r="H11" s="155">
        <v>14</v>
      </c>
    </row>
    <row r="12" spans="1:8" ht="45">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8"/>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8"/>
      <c r="E13" s="178"/>
    </row>
    <row r="14" spans="1:8" ht="135">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8"/>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398"/>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398"/>
      <c r="E16" s="178" t="s">
        <v>15</v>
      </c>
    </row>
    <row r="17" spans="1:5" ht="90">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8"/>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8"/>
      <c r="E18" s="178"/>
    </row>
    <row r="19" spans="1:5" ht="13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398"/>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8"/>
      <c r="E20" s="178"/>
    </row>
    <row r="21" spans="1:5" ht="135">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398"/>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398"/>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8"/>
      <c r="E23" s="178"/>
    </row>
    <row r="24" spans="1:5" ht="18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8"/>
      <c r="E24" s="178" t="s">
        <v>15</v>
      </c>
    </row>
    <row r="25" spans="1:5" ht="165">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8"/>
      <c r="E25" s="178" t="s">
        <v>13</v>
      </c>
    </row>
    <row r="26" spans="1:5" ht="90">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8"/>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8"/>
      <c r="E27" s="178"/>
    </row>
    <row r="28" spans="1:5" ht="15">
      <c r="A28" s="175"/>
      <c r="B28" s="400" t="str">
        <f ca="1">OFFSET(L!$C$1,MATCH("Definitions"&amp;ADDRESS(ROW(),COLUMN(),4),L!$A:$A,0)-1,SL,,)</f>
        <v>* Weitere Informationen zu primären und sekundären Quellen für dieses Mineral finden Sie im EMRT-Leitfaden zum Ausfüllen.</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D10" sqref="AD10"/>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Erweiterte Vorlage für Mineralienberichte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18472</v>
      </c>
      <c r="E3" s="441"/>
      <c r="F3" s="442"/>
      <c r="G3" s="442"/>
      <c r="H3" s="442"/>
      <c r="I3" s="442"/>
      <c r="J3" s="383" t="s">
        <v>20117</v>
      </c>
      <c r="K3" s="29"/>
      <c r="L3" s="101"/>
      <c r="P3" s="38">
        <f>MATCH($D$3,LN,0)</f>
        <v>6</v>
      </c>
    </row>
    <row r="4" spans="1:34" ht="15.75">
      <c r="A4" s="27"/>
      <c r="B4" s="416" t="str">
        <f ca="1">OFFSET(L!$C$1,MATCH("Declaration"&amp;ADDRESS(ROW(),COLUMN(),4),L!$A:$A,0)-1,SL,,)</f>
        <v>Der Zweck dieses Dokuments ist die Erfassung von Beschaffungsinformationen für Cobalt und natürlicher Glimmer, welche in Produkten genutzt werden.</v>
      </c>
      <c r="C4" s="416"/>
      <c r="D4" s="416"/>
      <c r="E4" s="416"/>
      <c r="F4" s="416"/>
      <c r="G4" s="416"/>
      <c r="H4" s="416"/>
      <c r="I4" s="420" t="str">
        <f ca="1">OFFSET(L!$C$1,MATCH("Declaration"&amp;ADDRESS(ROW(),COLUMN(),4),L!$A:$A,0)-1,SL,,)</f>
        <v>Link zu den Bedingungen</v>
      </c>
      <c r="J4" s="420"/>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Firmenangaben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410" t="s">
        <v>20164</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44" t="s">
        <v>20</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Wechseln Sie zum Reiter „Product List“ und geben dort die Produkte ein, für die diese Erklärung gilt.</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Klicken Sie hier, um die Produkte einzugeben, auf die diese Erklärung anzuwenden ist</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Das antragstellende Unternehmen muss alle Mineralien ausgewählt, die in den Geltungsbereich der Erklärung fallen (*)</v>
      </c>
      <c r="C12" s="111"/>
      <c r="D12" s="370" t="s">
        <v>40</v>
      </c>
      <c r="E12" s="427" t="s">
        <v>18684</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19183</v>
      </c>
      <c r="E13" s="427" t="s">
        <v>19184</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Eindeutige Unternehmenskennung:</v>
      </c>
      <c r="C16" s="66"/>
      <c r="D16" s="413" t="s">
        <v>20165</v>
      </c>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Zuständige Stelle im Unternehmen:</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Adresse:</v>
      </c>
      <c r="C18" s="66"/>
      <c r="D18" s="413" t="s">
        <v>20166</v>
      </c>
      <c r="E18" s="414"/>
      <c r="F18" s="414"/>
      <c r="G18" s="414"/>
      <c r="H18" s="414"/>
      <c r="I18" s="414"/>
      <c r="J18" s="415"/>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13" t="s">
        <v>20167</v>
      </c>
      <c r="E19" s="414"/>
      <c r="F19" s="414"/>
      <c r="G19" s="414"/>
      <c r="H19" s="414"/>
      <c r="I19" s="414"/>
      <c r="J19" s="415"/>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33" t="s">
        <v>20168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13" t="s">
        <v>20169</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13" t="s">
        <v>20167</v>
      </c>
      <c r="E22" s="414"/>
      <c r="F22" s="414"/>
      <c r="G22" s="414"/>
      <c r="H22" s="414"/>
      <c r="I22" s="414"/>
      <c r="J22" s="415"/>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Titel des Bevollmächtigten:</v>
      </c>
      <c r="C23" s="66"/>
      <c r="D23" s="413"/>
      <c r="E23" s="414"/>
      <c r="F23" s="414"/>
      <c r="G23" s="414"/>
      <c r="H23" s="414"/>
      <c r="I23" s="414"/>
      <c r="J23" s="415"/>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E-Mail-Adresse des Bevollmächtigten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13" t="s">
        <v>20169</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39">
        <v>46042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Beantworten Sie die Fragen 1 - 7 entsprechend dem oben angegebenen Geltungsbereich</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7" t="str">
        <f ca="1">OFFSET(L!$C$1,MATCH("Declaration"&amp;ADDRESS(ROW(),COLUMN(),4),L!$A:$A,0)-1,SL,,)</f>
        <v>Antwort</v>
      </c>
      <c r="E29" s="447"/>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Nickel(*)</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38" t="str">
        <f ca="1">D29</f>
        <v>Antwort</v>
      </c>
      <c r="E41" s="438"/>
      <c r="F41" s="14"/>
      <c r="G41" s="37" t="str">
        <f ca="1">G29</f>
        <v>Kommentare</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Nickel(*)</v>
      </c>
      <c r="C44" s="28"/>
      <c r="D44" s="436" t="s">
        <v>25</v>
      </c>
      <c r="E44" s="437"/>
      <c r="F44" s="8"/>
      <c r="G44" s="401"/>
      <c r="H44" s="402"/>
      <c r="I44" s="402"/>
      <c r="J44" s="403"/>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38" t="str">
        <f ca="1">D29</f>
        <v>Antwort</v>
      </c>
      <c r="E53" s="438"/>
      <c r="F53" s="14"/>
      <c r="G53" s="37" t="str">
        <f ca="1">G29</f>
        <v>Kommentare</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36" t="s">
        <v>22</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38" t="str">
        <f ca="1">D29</f>
        <v>Antwort</v>
      </c>
      <c r="E65" s="438"/>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25</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36" t="s">
        <v>25</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38" t="str">
        <f ca="1">D29</f>
        <v>Antwort</v>
      </c>
      <c r="E77" s="438"/>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20170</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20170</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36" t="s">
        <v>20170</v>
      </c>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38" t="str">
        <f ca="1">D29</f>
        <v>Antwort</v>
      </c>
      <c r="E89" s="438"/>
      <c r="F89" s="14"/>
      <c r="G89" s="37" t="str">
        <f ca="1">G29</f>
        <v>Kommentare</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36" t="s">
        <v>25</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38" t="str">
        <f ca="1">D29</f>
        <v>Antwort</v>
      </c>
      <c r="E101" s="438"/>
      <c r="F101" s="14"/>
      <c r="G101" s="37" t="str">
        <f ca="1">G29</f>
        <v>Kommentare</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Beantworten Sie folgende Fragen auf Firmenebene</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47" t="str">
        <f ca="1">D29</f>
        <v>Antwort</v>
      </c>
      <c r="E114" s="447"/>
      <c r="F114" s="46"/>
      <c r="G114" s="447" t="str">
        <f ca="1">G29</f>
        <v>Kommentare</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36" t="s">
        <v>22</v>
      </c>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36" t="s">
        <v>22</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5"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A3D60B9-A1C4-4359-BF71-97518DBE51B8}"/>
    <hyperlink ref="D24" r:id="rId2" xr:uid="{EEE5DF53-B383-49E2-B5B4-4338F601FA8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7" activePane="bottomLeft" state="frozen"/>
      <selection activeCell="B24" sqref="B24:J24"/>
      <selection pane="bottomLeft" activeCell="H7" sqref="H7"/>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4" t="str">
        <f ca="1">OFFSET(L!$C$1,MATCH("Smelter List"&amp;ADDRESS(ROW(),COLUMN(),4),L!$A:$A,0)-1,SL,,)</f>
        <v>Link zur "RMAP Conformant Smelter"- Liste</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20113</v>
      </c>
      <c r="AD4" s="139" t="s">
        <v>20114</v>
      </c>
      <c r="AH4" s="129" t="s">
        <v>26</v>
      </c>
    </row>
    <row r="5" spans="1:34" s="169" customFormat="1" ht="25.5">
      <c r="A5" s="196"/>
      <c r="B5" s="302" t="s">
        <v>18684</v>
      </c>
      <c r="C5" s="151" t="s">
        <v>298</v>
      </c>
      <c r="D5" s="148" t="s">
        <v>20161</v>
      </c>
      <c r="E5" s="148" t="s">
        <v>1503</v>
      </c>
      <c r="F5" s="148">
        <f ca="1">IF(ISERROR($V5),"",OFFSET('Smelter Look-up'!$E$4,$V5-4,0))</f>
        <v>0</v>
      </c>
      <c r="G5" s="148" t="s">
        <v>20162</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DE</v>
      </c>
      <c r="T5" s="154" t="str">
        <f ca="1">IF(B5="","",IF(ISERROR(MATCH($J5,SorP!$B$1:$B$6226,0)),"",INDIRECT("'SorP'!$A$"&amp;MATCH($S5&amp;$J5,SorP!C:C,0))))</f>
        <v/>
      </c>
      <c r="U5" s="167"/>
      <c r="V5" s="168">
        <f>IF(C5="",NA(),MATCH($B5&amp;$C5,'Smelter Look-up'!$J:$J,0))</f>
        <v>314</v>
      </c>
      <c r="X5" s="169">
        <f t="shared" ref="X5:X12" si="1">IF(AND(C5="Smelter not listed",OR(LEN(D5)=0,LEN(E5)=0)),1,0)</f>
        <v>0</v>
      </c>
      <c r="AB5" s="312" t="str">
        <f t="shared" ref="AB5:AB12" si="2">IF(C5="","",B5)</f>
        <v>Copper</v>
      </c>
      <c r="AC5" s="169" t="str">
        <f>B5</f>
        <v>Copper</v>
      </c>
      <c r="AD5" s="169" t="str">
        <f>IF(C5="Smelter not listed",D5,C5)</f>
        <v>Soudronic-Schrotte</v>
      </c>
    </row>
    <row r="6" spans="1:34" s="169" customFormat="1" ht="25.5">
      <c r="A6" s="196"/>
      <c r="B6" s="302" t="s">
        <v>18685</v>
      </c>
      <c r="C6" s="151" t="s">
        <v>298</v>
      </c>
      <c r="D6" s="148" t="s">
        <v>20163</v>
      </c>
      <c r="E6" s="148" t="s">
        <v>1503</v>
      </c>
      <c r="F6" s="148">
        <f ca="1">IF(ISERROR($V6),"",OFFSET('Smelter Look-up'!$E$4,$V6-4,0))</f>
        <v>0</v>
      </c>
      <c r="G6" s="148" t="s">
        <v>20162</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
      </c>
      <c r="S6" s="154" t="str">
        <f t="shared" ca="1" si="0"/>
        <v>DE</v>
      </c>
      <c r="T6" s="154" t="str">
        <f ca="1">IF(B6="","",IF(ISERROR(MATCH($J6,SorP!$B$1:$B$6226,0)),"",INDIRECT("'SorP'!$A$"&amp;MATCH($S6&amp;$J6,SorP!C:C,0))))</f>
        <v/>
      </c>
      <c r="U6" s="167"/>
      <c r="V6" s="168">
        <f>IF(C6="",NA(),MATCH($B6&amp;$C6,'Smelter Look-up'!$J:$J,0))</f>
        <v>494</v>
      </c>
      <c r="X6" s="169">
        <f t="shared" si="1"/>
        <v>0</v>
      </c>
      <c r="AB6" s="312" t="str">
        <f t="shared" si="2"/>
        <v>Nickel</v>
      </c>
      <c r="AC6" s="169" t="str">
        <f t="shared" ref="AC6:AC69" si="3">B6</f>
        <v>Nickel</v>
      </c>
      <c r="AD6" s="169" t="str">
        <f t="shared" ref="AD6:AD69" si="4">IF(C6="Smelter not listed",D6,C6)</f>
        <v>Substitionsmaterial</v>
      </c>
    </row>
    <row r="7" spans="1:34" s="169" customFormat="1" ht="102">
      <c r="A7" s="196" t="s">
        <v>232</v>
      </c>
      <c r="B7" s="302" t="str">
        <f ca="1">IF(LEN(A7)=0,"",INDEX('Smelter Look-up'!$A:$A,MATCH($A7,'Smelter Look-up'!$E:$E,0)))</f>
        <v>Cobalt</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CID003278</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 ca="1">IF(C7="",NA(),MATCH($B7&amp;$C7,'Smelter Look-up'!$J:$J,0))</f>
        <v>123</v>
      </c>
      <c r="X7" s="169">
        <f t="shared" ca="1" si="1"/>
        <v>0</v>
      </c>
      <c r="AB7" s="312" t="str">
        <f t="shared" ca="1" si="2"/>
        <v>Cobalt</v>
      </c>
      <c r="AC7" s="169" t="str">
        <f t="shared" ca="1" si="3"/>
        <v>Cobalt</v>
      </c>
      <c r="AD7" s="169" t="str">
        <f t="shared" ca="1" si="4"/>
        <v>Niihama Nickel Refinery, Sumitomo Metal Mining</v>
      </c>
    </row>
    <row r="8" spans="1:34" s="169" customFormat="1" ht="63.75">
      <c r="A8" s="196" t="s">
        <v>72</v>
      </c>
      <c r="B8" s="302" t="str">
        <f ca="1">IF(LEN(A8)=0,"",INDEX('Smelter Look-up'!$A:$A,MATCH($A8,'Smelter Look-up'!$E:$E,0)))</f>
        <v>Cobalt</v>
      </c>
      <c r="C8" s="151" t="str">
        <f ca="1">IF(LEN(A8)=0,"",INDEX('Smelter Look-up'!$C:$C,MATCH($A8,'Smelter Look-up'!$E:$E,0)))</f>
        <v>Compagnie de Tifnout Tiranimine</v>
      </c>
      <c r="D8" s="148"/>
      <c r="E8" s="148" t="str">
        <f ca="1">IF(ISERROR($V8),"",OFFSET('Smelter Look-up'!$D$4,$V8-4,0)&amp;"")</f>
        <v>MOROCCO</v>
      </c>
      <c r="F8" s="148" t="str">
        <f ca="1">IF(ISERROR($V8),"",OFFSET('Smelter Look-up'!$E$4,$V8-4,0))</f>
        <v>CID003280</v>
      </c>
      <c r="G8" s="148" t="str">
        <f ca="1">IF(C8=$X$4,"Enter smelter details",IF(ISERROR($V8),"",OFFSET('Smelter Look-up'!$F$4,$V8-4,0)))</f>
        <v>RMI</v>
      </c>
      <c r="H8" s="204">
        <f ca="1">IF(ISERROR($V8),"",OFFSET('Smelter Look-up'!$G$4,$V8-4,0))</f>
        <v>0</v>
      </c>
      <c r="I8" s="205" t="str">
        <f ca="1">IF(ISERROR($V8),"",OFFSET('Smelter Look-up'!$H$4,$V8-4,0))</f>
        <v>Marrakech</v>
      </c>
      <c r="J8" s="205" t="str">
        <f ca="1">IF(ISERROR($V8),"",OFFSET('Smelter Look-up'!$I$4,$V8-4,0))</f>
        <v>Marrakech-Safi</v>
      </c>
      <c r="K8" s="149"/>
      <c r="L8" s="149"/>
      <c r="M8" s="149"/>
      <c r="N8" s="149"/>
      <c r="O8" s="149"/>
      <c r="P8" s="207"/>
      <c r="Q8" s="150"/>
      <c r="R8" s="148" t="str">
        <f ca="1">IF(ISERROR($V8),"",OFFSET('Smelter Look-up'!$C$4,$V8-4,0)&amp;"")</f>
        <v>Compagnie de Tifnout Tiranimine</v>
      </c>
      <c r="S8" s="154" t="str">
        <f t="shared" ca="1" si="0"/>
        <v>MA</v>
      </c>
      <c r="T8" s="154" t="str">
        <f ca="1">IF(B8="","",IF(ISERROR(MATCH($J8,SorP!$B$1:$B$6226,0)),"",INDIRECT("'SorP'!$A$"&amp;MATCH($S8&amp;$J8,SorP!C:C,0))))</f>
        <v>MA-07</v>
      </c>
      <c r="U8" s="167"/>
      <c r="V8" s="168">
        <f ca="1">IF(C8="",NA(),MATCH($B8&amp;$C8,'Smelter Look-up'!$J:$J,0))</f>
        <v>13</v>
      </c>
      <c r="X8" s="169">
        <f t="shared" ca="1" si="1"/>
        <v>0</v>
      </c>
      <c r="AB8" s="312" t="str">
        <f t="shared" ca="1" si="2"/>
        <v>Cobalt</v>
      </c>
      <c r="AC8" s="169" t="str">
        <f t="shared" ca="1" si="3"/>
        <v>Cobalt</v>
      </c>
      <c r="AD8" s="169" t="str">
        <f t="shared" ca="1" si="4"/>
        <v>Compagnie de Tifnout Tiranimine</v>
      </c>
    </row>
    <row r="9" spans="1:34" s="169" customFormat="1" ht="76.5">
      <c r="A9" s="196" t="s">
        <v>239</v>
      </c>
      <c r="B9" s="302" t="str">
        <f ca="1">IF(LEN(A9)=0,"",INDEX('Smelter Look-up'!$A:$A,MATCH($A9,'Smelter Look-up'!$E:$E,0)))</f>
        <v>Cobalt</v>
      </c>
      <c r="C9" s="151" t="str">
        <f ca="1">IF(LEN(A9)=0,"",INDEX('Smelter Look-up'!$C:$C,MATCH($A9,'Smelter Look-up'!$E:$E,0)))</f>
        <v>NORILSK NICKEL HARJAVALTA OY</v>
      </c>
      <c r="D9" s="148"/>
      <c r="E9" s="148" t="str">
        <f ca="1">IF(ISERROR($V9),"",OFFSET('Smelter Look-up'!$D$4,$V9-4,0)&amp;"")</f>
        <v>FINLAND</v>
      </c>
      <c r="F9" s="148" t="str">
        <f ca="1">IF(ISERROR($V9),"",OFFSET('Smelter Look-up'!$E$4,$V9-4,0))</f>
        <v>CID003390</v>
      </c>
      <c r="G9" s="148" t="str">
        <f ca="1">IF(C9=$X$4,"Enter smelter details",IF(ISERROR($V9),"",OFFSET('Smelter Look-up'!$F$4,$V9-4,0)))</f>
        <v>RMI</v>
      </c>
      <c r="H9" s="204">
        <f ca="1">IF(ISERROR($V9),"",OFFSET('Smelter Look-up'!$G$4,$V9-4,0))</f>
        <v>0</v>
      </c>
      <c r="I9" s="205" t="str">
        <f ca="1">IF(ISERROR($V9),"",OFFSET('Smelter Look-up'!$H$4,$V9-4,0))</f>
        <v>Harvjavalta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ca="1" si="0"/>
        <v>FI</v>
      </c>
      <c r="T9" s="154" t="str">
        <f ca="1">IF(B9="","",IF(ISERROR(MATCH($J9,SorP!$B$1:$B$6226,0)),"",INDIRECT("'SorP'!$A$"&amp;MATCH($S9&amp;$J9,SorP!C:C,0))))</f>
        <v>FI-17</v>
      </c>
      <c r="U9" s="167"/>
      <c r="V9" s="168">
        <f ca="1">IF(C9="",NA(),MATCH($B9&amp;$C9,'Smelter Look-up'!$J:$J,0))</f>
        <v>125</v>
      </c>
      <c r="X9" s="169">
        <f t="shared" ca="1" si="1"/>
        <v>0</v>
      </c>
      <c r="AB9" s="312" t="str">
        <f t="shared" ca="1" si="2"/>
        <v>Cobalt</v>
      </c>
      <c r="AC9" s="169" t="str">
        <f t="shared" ca="1" si="3"/>
        <v>Cobalt</v>
      </c>
      <c r="AD9" s="169" t="str">
        <f t="shared" ca="1" si="4"/>
        <v>NORILSK NICKEL HARJAVALTA OY</v>
      </c>
    </row>
    <row r="10" spans="1:34" s="169" customFormat="1" ht="89.25">
      <c r="A10" s="196" t="s">
        <v>251</v>
      </c>
      <c r="B10" s="302" t="str">
        <f ca="1">IF(LEN(A10)=0,"",INDEX('Smelter Look-up'!$A:$A,MATCH($A10,'Smelter Look-up'!$E:$E,0)))</f>
        <v>Cobalt</v>
      </c>
      <c r="C10" s="151" t="str">
        <f ca="1">IF(LEN(A10)=0,"",INDEX('Smelter Look-up'!$C:$C,MATCH($A10,'Smelter Look-up'!$E:$E,0)))</f>
        <v>Quzhou Huayou Cobalt New Material Co., Ltd.</v>
      </c>
      <c r="D10" s="148"/>
      <c r="E10" s="148" t="str">
        <f ca="1">IF(ISERROR($V10),"",OFFSET('Smelter Look-up'!$D$4,$V10-4,0)&amp;"")</f>
        <v>CHINA</v>
      </c>
      <c r="F10" s="148" t="str">
        <f ca="1">IF(ISERROR($V10),"",OFFSET('Smelter Look-up'!$E$4,$V10-4,0))</f>
        <v>CID003255</v>
      </c>
      <c r="G10" s="148" t="str">
        <f ca="1">IF(C10=$X$4,"Enter smelter details",IF(ISERROR($V10),"",OFFSET('Smelter Look-up'!$F$4,$V10-4,0)))</f>
        <v>RMI</v>
      </c>
      <c r="H10" s="204">
        <f ca="1">IF(ISERROR($V10),"",OFFSET('Smelter Look-up'!$G$4,$V10-4,0))</f>
        <v>0</v>
      </c>
      <c r="I10" s="205" t="str">
        <f ca="1">IF(ISERROR($V10),"",OFFSET('Smelter Look-up'!$H$4,$V10-4,0))</f>
        <v>Quzhou</v>
      </c>
      <c r="J10" s="205" t="str">
        <f ca="1">IF(ISERROR($V10),"",OFFSET('Smelter Look-up'!$I$4,$V10-4,0))</f>
        <v>Zhejiang Sheng</v>
      </c>
      <c r="K10" s="149"/>
      <c r="L10" s="149"/>
      <c r="M10" s="149"/>
      <c r="N10" s="149"/>
      <c r="O10" s="149"/>
      <c r="P10" s="207"/>
      <c r="Q10" s="150"/>
      <c r="R10" s="148" t="str">
        <f ca="1">IF(ISERROR($V10),"",OFFSET('Smelter Look-up'!$C$4,$V10-4,0)&amp;"")</f>
        <v>Quzhou Huayou Cobalt New Material Co., Ltd.</v>
      </c>
      <c r="S10" s="154" t="str">
        <f t="shared" ca="1" si="0"/>
        <v>CN</v>
      </c>
      <c r="T10" s="154" t="str">
        <f ca="1">IF(B10="","",IF(ISERROR(MATCH($J10,SorP!$B$1:$B$6226,0)),"",INDIRECT("'SorP'!$A$"&amp;MATCH($S10&amp;$J10,SorP!C:C,0))))</f>
        <v>CN-ZJ</v>
      </c>
      <c r="U10" s="167"/>
      <c r="V10" s="168">
        <f ca="1">IF(C10="",NA(),MATCH($B10&amp;$C10,'Smelter Look-up'!$J:$J,0))</f>
        <v>134</v>
      </c>
      <c r="X10" s="169">
        <f t="shared" ca="1" si="1"/>
        <v>0</v>
      </c>
      <c r="AB10" s="312" t="str">
        <f t="shared" ca="1" si="2"/>
        <v>Cobalt</v>
      </c>
      <c r="AC10" s="169" t="str">
        <f t="shared" ca="1" si="3"/>
        <v>Cobalt</v>
      </c>
      <c r="AD10" s="169" t="str">
        <f t="shared" ca="1" si="4"/>
        <v>Quzhou Huayou Cobalt New Material Co., Ltd.</v>
      </c>
    </row>
    <row r="11" spans="1:34" s="169" customFormat="1" ht="102">
      <c r="A11" s="196" t="s">
        <v>232</v>
      </c>
      <c r="B11" s="302" t="str">
        <f ca="1">IF(LEN(A11)=0,"",INDEX('Smelter Look-up'!$A:$A,MATCH($A11,'Smelter Look-up'!$E:$E,0)))</f>
        <v>Cobalt</v>
      </c>
      <c r="C11" s="151" t="str">
        <f ca="1">IF(LEN(A11)=0,"",INDEX('Smelter Look-up'!$C:$C,MATCH($A11,'Smelter Look-up'!$E:$E,0)))</f>
        <v>Niihama Nickel Refinery, Sumitomo Metal Mining</v>
      </c>
      <c r="D11" s="148"/>
      <c r="E11" s="148" t="str">
        <f ca="1">IF(ISERROR($V11),"",OFFSET('Smelter Look-up'!$D$4,$V11-4,0)&amp;"")</f>
        <v>JAPAN</v>
      </c>
      <c r="F11" s="148" t="str">
        <f ca="1">IF(ISERROR($V11),"",OFFSET('Smelter Look-up'!$E$4,$V11-4,0))</f>
        <v>CID003278</v>
      </c>
      <c r="G11" s="148"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0"/>
        <v>JP</v>
      </c>
      <c r="T11" s="154" t="str">
        <f ca="1">IF(B11="","",IF(ISERROR(MATCH($J11,SorP!$B$1:$B$6226,0)),"",INDIRECT("'SorP'!$A$"&amp;MATCH($S11&amp;$J11,SorP!C:C,0))))</f>
        <v>JP-38</v>
      </c>
      <c r="U11" s="167"/>
      <c r="V11" s="168">
        <f ca="1">IF(C11="",NA(),MATCH($B11&amp;$C11,'Smelter Look-up'!$J:$J,0))</f>
        <v>123</v>
      </c>
      <c r="X11" s="169">
        <f t="shared" ca="1" si="1"/>
        <v>0</v>
      </c>
      <c r="AB11" s="312" t="str">
        <f t="shared" ca="1" si="2"/>
        <v>Cobalt</v>
      </c>
      <c r="AC11" s="169" t="str">
        <f t="shared" ca="1" si="3"/>
        <v>Cobalt</v>
      </c>
      <c r="AD11" s="169" t="str">
        <f t="shared" ca="1" si="4"/>
        <v>Niihama Nickel Refinery, Sumitomo Metal Mining</v>
      </c>
    </row>
    <row r="12" spans="1:34" s="169" customFormat="1" ht="89.25">
      <c r="A12" s="196" t="s">
        <v>291</v>
      </c>
      <c r="B12" s="302" t="str">
        <f ca="1">IF(LEN(A12)=0,"",INDEX('Smelter Look-up'!$A:$A,MATCH($A12,'Smelter Look-up'!$E:$E,0)))</f>
        <v>Cobalt</v>
      </c>
      <c r="C12" s="151" t="str">
        <f ca="1">IF(LEN(A12)=0,"",INDEX('Smelter Look-up'!$C:$C,MATCH($A12,'Smelter Look-up'!$E:$E,0)))</f>
        <v>Zhejiang Huayou Cobalt Company Limited</v>
      </c>
      <c r="D12" s="148"/>
      <c r="E12" s="148" t="str">
        <f ca="1">IF(ISERROR($V12),"",OFFSET('Smelter Look-up'!$D$4,$V12-4,0)&amp;"")</f>
        <v>CHINA</v>
      </c>
      <c r="F12" s="148" t="str">
        <f ca="1">IF(ISERROR($V12),"",OFFSET('Smelter Look-up'!$E$4,$V12-4,0))</f>
        <v>CID003225</v>
      </c>
      <c r="G12" s="148" t="str">
        <f ca="1">IF(C12=$X$4,"Enter smelter details",IF(ISERROR($V12),"",OFFSET('Smelter Look-up'!$F$4,$V12-4,0)))</f>
        <v>RMI</v>
      </c>
      <c r="H12" s="204">
        <f ca="1">IF(ISERROR($V12),"",OFFSET('Smelter Look-up'!$G$4,$V12-4,0))</f>
        <v>0</v>
      </c>
      <c r="I12" s="205" t="str">
        <f ca="1">IF(ISERROR($V12),"",OFFSET('Smelter Look-up'!$H$4,$V12-4,0))</f>
        <v>Tongxiang</v>
      </c>
      <c r="J12" s="205" t="str">
        <f ca="1">IF(ISERROR($V12),"",OFFSET('Smelter Look-up'!$I$4,$V12-4,0))</f>
        <v>Zhejiang Sheng</v>
      </c>
      <c r="K12" s="149"/>
      <c r="L12" s="149"/>
      <c r="M12" s="149"/>
      <c r="N12" s="149"/>
      <c r="O12" s="149"/>
      <c r="P12" s="207"/>
      <c r="Q12" s="150"/>
      <c r="R12" s="148" t="str">
        <f ca="1">IF(ISERROR($V12),"",OFFSET('Smelter Look-up'!$C$4,$V12-4,0)&amp;"")</f>
        <v>Zhejiang Huayou Cobalt Company Limited</v>
      </c>
      <c r="S12" s="154" t="str">
        <f t="shared" ca="1" si="0"/>
        <v>CN</v>
      </c>
      <c r="T12" s="154" t="str">
        <f ca="1">IF(B12="","",IF(ISERROR(MATCH($J12,SorP!$B$1:$B$6226,0)),"",INDIRECT("'SorP'!$A$"&amp;MATCH($S12&amp;$J12,SorP!C:C,0))))</f>
        <v>CN-ZJ</v>
      </c>
      <c r="U12" s="167"/>
      <c r="V12" s="168">
        <f ca="1">IF(C12="",NA(),MATCH($B12&amp;$C12,'Smelter Look-up'!$J:$J,0))</f>
        <v>171</v>
      </c>
      <c r="X12" s="169">
        <f t="shared" ca="1" si="1"/>
        <v>0</v>
      </c>
      <c r="AB12" s="312" t="str">
        <f t="shared" ca="1" si="2"/>
        <v>Cobalt</v>
      </c>
      <c r="AC12" s="169" t="str">
        <f t="shared" ca="1" si="3"/>
        <v>Cobalt</v>
      </c>
      <c r="AD12" s="169" t="str">
        <f t="shared" ca="1" si="4"/>
        <v>Zhejiang Huayou Cobalt Company Limited</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7" t="str">
        <f ca="1">OFFSET(L!$C$1,MATCH("Checker"&amp;ADDRESS(ROW(),COLUMN(),4),L!$A:$A,0)-1,SL,,)</f>
        <v>Erforderliche Felder bitte vervollständigen.</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f ca="1">IF(H125=0,"0",H125)</f>
        <v>1</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STANNOL GmbH &amp; Co. KG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B. Product (or List of Products)</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Wechseln Sie zum Reiter „Product List“ und geben dort die Produkte ein, für die diese Erklärung gilt.</v>
      </c>
      <c r="B6" s="78">
        <f>Declaration!D10</f>
        <v>0</v>
      </c>
      <c r="C6" s="78" t="str">
        <f t="shared" ca="1" si="0"/>
        <v>Vollständig</v>
      </c>
      <c r="D6" s="84" t="str">
        <f>IF(H6=1,"Click here to provide a Description of Scope","")</f>
        <v/>
      </c>
      <c r="E6" s="16" t="s">
        <v>15</v>
      </c>
      <c r="F6" s="83">
        <f>IF(OR(B5=Declaration!P9,B5=Declaration!Q9,B5=0),0,1)</f>
        <v>0</v>
      </c>
      <c r="G6" s="61">
        <f t="shared" si="1"/>
        <v>1</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Claudio Sündermann</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claudio.suendermann@stannol.de</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0049 2051 3120 143</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Claudio Sündermann</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38.25">
      <c r="A13" s="79" t="str">
        <f ca="1">Declaration!B24</f>
        <v>E-Mail-Adresse des Bevollmächtigten (*):</v>
      </c>
      <c r="B13" s="80" t="str">
        <f>Declaration!D24</f>
        <v>claudio.suendermann@stannol.de</v>
      </c>
      <c r="C13" s="78" t="str">
        <f t="shared" ca="1" si="3"/>
        <v>Vollständig</v>
      </c>
      <c r="D13" s="314" t="str">
        <f>IF(H13=1,"Click here to enter Representative's email","")</f>
        <v/>
      </c>
      <c r="E13" s="16" t="s">
        <v>18957</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46042</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Yes</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Nickel(*)</v>
      </c>
      <c r="B19" s="78" t="str">
        <f>Declaration!D32</f>
        <v>Yes</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
      </c>
      <c r="B20" s="78">
        <f>Declaration!D33</f>
        <v>0</v>
      </c>
      <c r="C20" s="78" t="str">
        <f t="shared" ca="1" si="3"/>
        <v>Vollständig</v>
      </c>
      <c r="D20" s="314" t="str">
        <f t="shared" si="8"/>
        <v/>
      </c>
      <c r="E20" s="16" t="s">
        <v>15</v>
      </c>
      <c r="F20" s="321">
        <f t="shared" si="5"/>
        <v>0</v>
      </c>
      <c r="G20" s="61">
        <f t="shared" si="6"/>
        <v>1</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
      </c>
      <c r="B21" s="78">
        <f>Declaration!D34</f>
        <v>0</v>
      </c>
      <c r="C21" s="78" t="str">
        <f t="shared" ca="1" si="3"/>
        <v>Vollständig</v>
      </c>
      <c r="D21" s="314" t="str">
        <f t="shared" si="8"/>
        <v/>
      </c>
      <c r="E21" s="16"/>
      <c r="F21" s="321">
        <f t="shared" si="5"/>
        <v>0</v>
      </c>
      <c r="G21" s="61">
        <f t="shared" si="6"/>
        <v>1</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
      </c>
      <c r="B22" s="78">
        <f>Declaration!D35</f>
        <v>0</v>
      </c>
      <c r="C22" s="78" t="str">
        <f t="shared" ca="1" si="3"/>
        <v>Vollständig</v>
      </c>
      <c r="D22" s="314" t="str">
        <f t="shared" si="8"/>
        <v/>
      </c>
      <c r="E22" s="16"/>
      <c r="F22" s="321">
        <f t="shared" si="5"/>
        <v>0</v>
      </c>
      <c r="G22" s="61">
        <f t="shared" si="6"/>
        <v>1</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t="str">
        <f>Declaration!D42</f>
        <v>Yes</v>
      </c>
      <c r="C28" s="135" t="str">
        <f t="shared" ref="C28:C37" ca="1" si="9">IF(H28=1,J28,I28)</f>
        <v>Vollständig</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Nickel(*)</v>
      </c>
      <c r="B30" s="78" t="str">
        <f>Declaration!D44</f>
        <v>Yes</v>
      </c>
      <c r="C30" s="135" t="str">
        <f t="shared" ca="1" si="9"/>
        <v>Vollständig</v>
      </c>
      <c r="D30" s="314" t="str">
        <f t="shared" si="10"/>
        <v/>
      </c>
      <c r="E30" s="16"/>
      <c r="F30" s="83">
        <f t="shared" si="11"/>
        <v>1</v>
      </c>
      <c r="G30" s="61">
        <f t="shared" si="12"/>
        <v>0</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
      </c>
      <c r="B33" s="78">
        <f>Declaration!D47</f>
        <v>0</v>
      </c>
      <c r="C33" s="135" t="str">
        <f t="shared" ca="1" si="9"/>
        <v>Vollständig</v>
      </c>
      <c r="D33" s="314" t="str">
        <f t="shared" si="10"/>
        <v/>
      </c>
      <c r="E33" s="16"/>
      <c r="F33" s="83">
        <f t="shared" si="11"/>
        <v>0</v>
      </c>
      <c r="G33" s="61">
        <f t="shared" si="12"/>
        <v>1</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t="str">
        <f>Declaration!D54</f>
        <v>No</v>
      </c>
      <c r="C39" s="135" t="str">
        <f t="shared" ca="1" si="3"/>
        <v>Vollständig</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No</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Nickel(*)</v>
      </c>
      <c r="B41" s="78" t="str">
        <f>Declaration!D56</f>
        <v>No</v>
      </c>
      <c r="C41" s="135" t="str">
        <f t="shared" ca="1" si="3"/>
        <v>Vollständig</v>
      </c>
      <c r="D41" s="316" t="str">
        <f t="shared" si="16"/>
        <v/>
      </c>
      <c r="E41" s="16"/>
      <c r="F41" s="83">
        <f t="shared" si="17"/>
        <v>1</v>
      </c>
      <c r="G41" s="61">
        <f t="shared" si="18"/>
        <v>0</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
      </c>
      <c r="B44" s="78">
        <f>Declaration!D59</f>
        <v>0</v>
      </c>
      <c r="C44" s="135" t="str">
        <f t="shared" ca="1" si="3"/>
        <v>Vollständig</v>
      </c>
      <c r="D44" s="316" t="str">
        <f t="shared" si="16"/>
        <v/>
      </c>
      <c r="E44" s="16"/>
      <c r="F44" s="83">
        <f t="shared" si="17"/>
        <v>0</v>
      </c>
      <c r="G44" s="61">
        <f t="shared" si="18"/>
        <v>1</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t="str">
        <f>Declaration!D66</f>
        <v>No</v>
      </c>
      <c r="C50" s="135" t="str">
        <f ca="1">IF(H50=1,J50,I50)</f>
        <v>Vollständig</v>
      </c>
      <c r="D50" s="316" t="str">
        <f>IF(H50=1,"Click here to answer question 4 for specified mineral","")</f>
        <v/>
      </c>
      <c r="E50" s="16" t="s">
        <v>15</v>
      </c>
      <c r="F50" s="83">
        <f>F39</f>
        <v>1</v>
      </c>
      <c r="G50" s="61">
        <f>IF(B50=0,1,0)</f>
        <v>0</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Yes</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Nickel(*)</v>
      </c>
      <c r="B52" s="78" t="str">
        <f>Declaration!D68</f>
        <v>Yes</v>
      </c>
      <c r="C52" s="135" t="str">
        <f t="shared" ca="1" si="20"/>
        <v>Vollständig</v>
      </c>
      <c r="D52" s="316" t="str">
        <f t="shared" si="21"/>
        <v/>
      </c>
      <c r="E52" s="16"/>
      <c r="F52" s="83">
        <f t="shared" si="22"/>
        <v>1</v>
      </c>
      <c r="G52" s="61">
        <f t="shared" si="23"/>
        <v>0</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
      </c>
      <c r="B55" s="78">
        <f>Declaration!D71</f>
        <v>0</v>
      </c>
      <c r="C55" s="135" t="str">
        <f t="shared" ca="1" si="20"/>
        <v>Vollständig</v>
      </c>
      <c r="D55" s="316" t="str">
        <f t="shared" si="21"/>
        <v/>
      </c>
      <c r="E55" s="16"/>
      <c r="F55" s="83">
        <f t="shared" si="22"/>
        <v>0</v>
      </c>
      <c r="G55" s="61">
        <f t="shared" si="23"/>
        <v>1</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t="str">
        <f>Declaration!D78</f>
        <v>100%</v>
      </c>
      <c r="C61" s="135" t="str">
        <f t="shared" ca="1" si="3"/>
        <v>Vollständig</v>
      </c>
      <c r="D61" s="317" t="str">
        <f>IF(H61=1,"Click here to answer question 5 for specified mineral","")</f>
        <v/>
      </c>
      <c r="E61" s="16" t="s">
        <v>18</v>
      </c>
      <c r="F61" s="83">
        <f>F50</f>
        <v>1</v>
      </c>
      <c r="G61" s="61">
        <f t="shared" si="14"/>
        <v>0</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100%</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Nickel(*)</v>
      </c>
      <c r="B63" s="78" t="str">
        <f>Declaration!D80</f>
        <v>100%</v>
      </c>
      <c r="C63" s="135" t="str">
        <f t="shared" ca="1" si="3"/>
        <v>Vollständig</v>
      </c>
      <c r="D63" s="317" t="str">
        <f t="shared" si="25"/>
        <v/>
      </c>
      <c r="E63" s="16"/>
      <c r="F63" s="83">
        <f t="shared" si="26"/>
        <v>1</v>
      </c>
      <c r="G63" s="61">
        <f t="shared" si="27"/>
        <v>0</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
      </c>
      <c r="B66" s="78">
        <f>Declaration!D83</f>
        <v>0</v>
      </c>
      <c r="C66" s="135" t="str">
        <f t="shared" ca="1" si="3"/>
        <v>Vollständig</v>
      </c>
      <c r="D66" s="317" t="str">
        <f t="shared" si="25"/>
        <v/>
      </c>
      <c r="E66" s="16"/>
      <c r="F66" s="83">
        <f t="shared" si="26"/>
        <v>0</v>
      </c>
      <c r="G66" s="61">
        <f t="shared" si="27"/>
        <v>1</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t="str">
        <f>Declaration!D90</f>
        <v>Yes</v>
      </c>
      <c r="C72" s="135" t="str">
        <f t="shared" ca="1" si="3"/>
        <v>Vollständig</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Yes</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Nickel(*)</v>
      </c>
      <c r="B74" s="78" t="str">
        <f>Declaration!D92</f>
        <v>Yes</v>
      </c>
      <c r="C74" s="135" t="str">
        <f t="shared" ca="1" si="31"/>
        <v>Vollständig</v>
      </c>
      <c r="D74" s="317" t="str">
        <f t="shared" si="32"/>
        <v/>
      </c>
      <c r="E74" s="16"/>
      <c r="F74" s="83">
        <f t="shared" si="33"/>
        <v>1</v>
      </c>
      <c r="G74" s="61">
        <f t="shared" si="34"/>
        <v>0</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
      </c>
      <c r="B77" s="78">
        <f>Declaration!D95</f>
        <v>0</v>
      </c>
      <c r="C77" s="135" t="str">
        <f t="shared" ca="1" si="31"/>
        <v>Vollständig</v>
      </c>
      <c r="D77" s="317" t="str">
        <f t="shared" si="32"/>
        <v/>
      </c>
      <c r="E77" s="16"/>
      <c r="F77" s="83">
        <f t="shared" si="33"/>
        <v>0</v>
      </c>
      <c r="G77" s="61">
        <f t="shared" si="34"/>
        <v>1</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t="str">
        <f>Declaration!D102</f>
        <v>Yes</v>
      </c>
      <c r="C83" s="135" t="str">
        <f t="shared" ref="C83:C92" ca="1" si="36">IF(H83=1,J83,I83)</f>
        <v>Vollständig</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Nickel(*)</v>
      </c>
      <c r="B85" s="78" t="str">
        <f>Declaration!D104</f>
        <v>Yes</v>
      </c>
      <c r="C85" s="135" t="str">
        <f t="shared" ca="1" si="36"/>
        <v>Vollständig</v>
      </c>
      <c r="D85" s="317" t="str">
        <f t="shared" si="39"/>
        <v/>
      </c>
      <c r="E85" s="16"/>
      <c r="F85" s="83">
        <f t="shared" si="40"/>
        <v>1</v>
      </c>
      <c r="G85" s="61">
        <f t="shared" si="41"/>
        <v>0</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
      </c>
      <c r="B88" s="78">
        <f>Declaration!D107</f>
        <v>0</v>
      </c>
      <c r="C88" s="135" t="str">
        <f t="shared" ca="1" si="36"/>
        <v>Vollständig</v>
      </c>
      <c r="D88" s="317" t="str">
        <f t="shared" si="39"/>
        <v/>
      </c>
      <c r="E88" s="16"/>
      <c r="F88" s="83">
        <f t="shared" si="40"/>
        <v>0</v>
      </c>
      <c r="G88" s="61">
        <f t="shared" si="41"/>
        <v>1</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No</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f>Declaration!G117</f>
        <v>0</v>
      </c>
      <c r="C96" s="78" t="str">
        <f ca="1">IF(H96=1,J96,I96)</f>
        <v>Vollständig</v>
      </c>
      <c r="D96" s="320" t="str">
        <f>IF(H96=1,"Click here to answer question (C)","")</f>
        <v/>
      </c>
      <c r="E96" s="16" t="s">
        <v>15</v>
      </c>
      <c r="F96" s="83">
        <f>IF(AND(F95=1,B95="Yes"),1,0)</f>
        <v>0</v>
      </c>
      <c r="G96" s="61">
        <f>IF(LEN(B96)&gt;1,0,1)</f>
        <v>1</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76.5">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Vollständig</v>
      </c>
      <c r="D98" s="319" t="str">
        <f>IF(H98=1,"Click here to answer question (C)","")</f>
        <v/>
      </c>
      <c r="E98" s="16"/>
      <c r="F98" s="83">
        <f>F39</f>
        <v>1</v>
      </c>
      <c r="G98" s="61">
        <f t="shared" si="14"/>
        <v>0</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No</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Nickel(*)</v>
      </c>
      <c r="B100" s="78" t="str">
        <f>Declaration!D122</f>
        <v>No</v>
      </c>
      <c r="C100" s="135" t="str">
        <f t="shared" ca="1" si="44"/>
        <v>Vollständig</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
      </c>
      <c r="B103" s="78">
        <f>Declaration!D125</f>
        <v>0</v>
      </c>
      <c r="C103" s="135" t="str">
        <f t="shared" ca="1" si="44"/>
        <v>Vollständig</v>
      </c>
      <c r="D103" s="319" t="str">
        <f t="shared" si="46"/>
        <v/>
      </c>
      <c r="E103" s="16"/>
      <c r="F103" s="83">
        <f t="shared" si="45"/>
        <v>0</v>
      </c>
      <c r="G103" s="61">
        <f t="shared" si="47"/>
        <v>1</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Yes</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51">
      <c r="A112" s="79" t="s">
        <v>54</v>
      </c>
      <c r="B112" s="78" t="str">
        <f>IF(G112=1,"No products or item numbers listed","One or more product / item numbers have been provided")</f>
        <v>No products or item numbers listed</v>
      </c>
      <c r="C112" s="78" t="str">
        <f t="shared" ca="1" si="44"/>
        <v>Nennen Sie ggf. ein oder mehr Produkte oder Gegenstandsnummern, auf die diese Erklärung anwendbar ist. Wählen Sie im Erklärungsreiter Hyperlink in Zelle 6H1, um den Reiter „Produktliste“ einzugeben</v>
      </c>
      <c r="D112" s="377" t="str">
        <f>IF(H112=1,"Click here to enter detail on Product List tab","")</f>
        <v>Click here to enter detail on Product List tab</v>
      </c>
      <c r="E112" s="16" t="s">
        <v>15</v>
      </c>
      <c r="F112" s="83">
        <f>IF(B5=Declaration!Q9,1,0)</f>
        <v>1</v>
      </c>
      <c r="G112" s="61">
        <f>IF('Product List'!B6="",1,0)</f>
        <v>1</v>
      </c>
      <c r="H112" s="62">
        <f>F112*G112</f>
        <v>1</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Vollständig</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Nickel</v>
      </c>
      <c r="B116" s="78"/>
      <c r="C116" s="135" t="str">
        <f t="shared" ca="1" si="49"/>
        <v>Vollständig</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
      </c>
      <c r="B117" s="78"/>
      <c r="C117" s="135" t="str">
        <f t="shared" ca="1" si="49"/>
        <v>Vollständig</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
      </c>
      <c r="B118" s="78"/>
      <c r="C118" s="135" t="str">
        <f t="shared" ca="1" si="49"/>
        <v>Vollständig</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
      </c>
      <c r="B119" s="78"/>
      <c r="C119" s="135" t="str">
        <f t="shared" ca="1" si="49"/>
        <v>Vollständig</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Vollständig</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UM ZU BEGINNEN: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12" activePane="bottomLeft" state="frozen"/>
      <selection activeCell="B24" sqref="B24:J24"/>
      <selection pane="bottomLeft" activeCell="C121" sqref="C121"/>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Claudio Sündermann</cp:lastModifiedBy>
  <cp:revision/>
  <dcterms:created xsi:type="dcterms:W3CDTF">2010-06-21T21:00:23Z</dcterms:created>
  <dcterms:modified xsi:type="dcterms:W3CDTF">2026-01-20T08:30:15Z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